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table+xml" PartName="/xl/tables/table5.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extended-properties+xml" PartName="/docProps/app.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custom-properties" Target="docProps/custom.xml"/><Relationship Id="rId4"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evAddr Search" sheetId="1" r:id="rId4"/>
    <sheet state="visible" name="Master" sheetId="2" r:id="rId5"/>
    <sheet state="visible" name="Type 0 NetIDs" sheetId="3" r:id="rId6"/>
    <sheet state="visible" name="Type 3 NetIDs" sheetId="4" r:id="rId7"/>
    <sheet state="visible" name="Type 6 NetIDs" sheetId="5" r:id="rId8"/>
    <sheet state="visible" name="Type 7 NetIDs" sheetId="6" r:id="rId9"/>
    <sheet state="visible" name="NetID-DevAddr formats" sheetId="7" r:id="rId10"/>
    <sheet state="visible" name="Document history" sheetId="8" r:id="rId11"/>
  </sheets>
  <definedNames>
    <definedName name="__netid">'DevAddr Search'!$D$3</definedName>
    <definedName name="__testnetid">'DevAddr Search'!$E$3</definedName>
    <definedName name="__prefix">'DevAddr Search'!$C$3</definedName>
    <definedName localSheetId="2" name="OLE_LINK1">'Type 0 NetIDs'!$B$4</definedName>
    <definedName localSheetId="3" name="OLE_LINK1">'Type 3 NetIDs'!$B$4</definedName>
    <definedName name="__range">'DevAddr Search'!$B$3</definedName>
    <definedName localSheetId="1" name="ExternalData_1">Master!$A$1:$P$203</definedName>
  </definedNames>
  <calcPr/>
</workbook>
</file>

<file path=xl/sharedStrings.xml><?xml version="1.0" encoding="utf-8"?>
<sst xmlns="http://schemas.openxmlformats.org/spreadsheetml/2006/main" count="2663" uniqueCount="1133">
  <si>
    <t>Search DevAddr</t>
  </si>
  <si>
    <t>DevAddr (Hex)</t>
  </si>
  <si>
    <t>Result</t>
  </si>
  <si>
    <t>Status</t>
  </si>
  <si>
    <t>Subnet</t>
  </si>
  <si>
    <t>0x000000</t>
  </si>
  <si>
    <t>DO NOT MODIFY</t>
  </si>
  <si>
    <t>NetID (hex)</t>
  </si>
  <si>
    <t>NetID (decimal)</t>
  </si>
  <si>
    <t>NwkID (bits)</t>
  </si>
  <si>
    <t>Geographical scope</t>
  </si>
  <si>
    <t>Operator/Network name</t>
  </si>
  <si>
    <t>Membership level</t>
  </si>
  <si>
    <t>Assignment date</t>
  </si>
  <si>
    <t>Contact person</t>
  </si>
  <si>
    <t>Comments</t>
  </si>
  <si>
    <t>DevAddr Subnet</t>
  </si>
  <si>
    <t>End NetID (hex)</t>
  </si>
  <si>
    <t>End NetID (decimal)</t>
  </si>
  <si>
    <t>End NwkID (bits)</t>
  </si>
  <si>
    <t>Start DevAddr Subnet</t>
  </si>
  <si>
    <t>End DevAddr Subnet</t>
  </si>
  <si>
    <t>6b'000000</t>
  </si>
  <si>
    <t>Local</t>
  </si>
  <si>
    <t>Private/experimental nodes</t>
  </si>
  <si>
    <t>N/A</t>
  </si>
  <si>
    <t>Reserved</t>
  </si>
  <si>
    <t>Pool for private (local)/experimental networks. Approved in TC2.</t>
  </si>
  <si>
    <t>00000000/7</t>
  </si>
  <si>
    <t>0x000001</t>
  </si>
  <si>
    <t>6b'000001</t>
  </si>
  <si>
    <t>02000000/7</t>
  </si>
  <si>
    <t>0x000002</t>
  </si>
  <si>
    <t>6b'000010</t>
  </si>
  <si>
    <t>World</t>
  </si>
  <si>
    <t>Actility</t>
  </si>
  <si>
    <t>Sponsor</t>
  </si>
  <si>
    <t>olivier.hersent@actility.com</t>
  </si>
  <si>
    <t>Allocated</t>
  </si>
  <si>
    <t>Approved (TC2)</t>
  </si>
  <si>
    <t>04000000/7</t>
  </si>
  <si>
    <t>0x000003</t>
  </si>
  <si>
    <t>6b'000011</t>
  </si>
  <si>
    <t>Europe</t>
  </si>
  <si>
    <t>Proximus</t>
  </si>
  <si>
    <t>Contributor</t>
  </si>
  <si>
    <t>Allocated (needs signed form)</t>
  </si>
  <si>
    <t>Approved (TC2). Swapped with Swisscom on 17/07/2015</t>
  </si>
  <si>
    <t>06000000/7</t>
  </si>
  <si>
    <t>0x000004</t>
  </si>
  <si>
    <t>6b'000100</t>
  </si>
  <si>
    <t>Swisscom</t>
  </si>
  <si>
    <t>Klaus.Pilz@swisscom.com</t>
  </si>
  <si>
    <t>08000000/7</t>
  </si>
  <si>
    <t>0x000005</t>
  </si>
  <si>
    <t>6b'000101</t>
  </si>
  <si>
    <t xml:space="preserve">&lt;unassigned&gt; </t>
  </si>
  <si>
    <t>Previously allocated to "SingTel" on a provisional basis. SingTel never joined. NetID type 0 returned to free pool. (5/31/19)</t>
  </si>
  <si>
    <t>0A000000/7</t>
  </si>
  <si>
    <t>0x000006</t>
  </si>
  <si>
    <t>6b'000110</t>
  </si>
  <si>
    <t xml:space="preserve">Previously allocated to La Poste on 7/15/2016; did not renew as a member. </t>
  </si>
  <si>
    <t>0C000000/7</t>
  </si>
  <si>
    <t>0x000007</t>
  </si>
  <si>
    <t>6b'000111</t>
  </si>
  <si>
    <t>Bouygues Telecom</t>
  </si>
  <si>
    <t>Stephane Allaire (sallaire@bouyguestelecom.fr)</t>
  </si>
  <si>
    <t>Did not renew, due date to remove devices: Oct 12, 2022. Approved (TC3)</t>
  </si>
  <si>
    <t>0E000000/7</t>
  </si>
  <si>
    <t>0x000008</t>
  </si>
  <si>
    <t>6b'001000</t>
  </si>
  <si>
    <t>Orbiwise</t>
  </si>
  <si>
    <t>peter.thomsen@orbiwise.com</t>
  </si>
  <si>
    <t>Signed Approved (TC3)</t>
  </si>
  <si>
    <t>10000000/7</t>
  </si>
  <si>
    <t>0x000009</t>
  </si>
  <si>
    <t>6b'001001</t>
  </si>
  <si>
    <t>SENET</t>
  </si>
  <si>
    <t xml:space="preserve">Allocated </t>
  </si>
  <si>
    <t>Approved (TC3)</t>
  </si>
  <si>
    <t>12000000/7</t>
  </si>
  <si>
    <t>0x00000A</t>
  </si>
  <si>
    <t>6b'001010</t>
  </si>
  <si>
    <t>KPN</t>
  </si>
  <si>
    <t>14000000/7</t>
  </si>
  <si>
    <t>0x00000B</t>
  </si>
  <si>
    <t>6b'001011</t>
  </si>
  <si>
    <t>Russia</t>
  </si>
  <si>
    <t>EveryNet</t>
  </si>
  <si>
    <t>Matt Key (mk@everynet.com)</t>
  </si>
  <si>
    <t>16000000/7</t>
  </si>
  <si>
    <t>0x00000C</t>
  </si>
  <si>
    <t>6b'001100</t>
  </si>
  <si>
    <t>Previously allocated to FastNet on a provisional basis. FastNet downgraded to Adopter, NetID type 0 returned to free pool. (05/31/19).</t>
  </si>
  <si>
    <t>18000000/7</t>
  </si>
  <si>
    <t>0x00000D</t>
  </si>
  <si>
    <t>6b'001101</t>
  </si>
  <si>
    <t>SK Telecom</t>
  </si>
  <si>
    <t>Danny Jeongseok Seo (J.Seo@sk.com)</t>
  </si>
  <si>
    <t>Originally requested  Dec 10, 2015</t>
  </si>
  <si>
    <t>1A000000/7</t>
  </si>
  <si>
    <t>0x00000E</t>
  </si>
  <si>
    <t>6b'001110</t>
  </si>
  <si>
    <t>SagemCom</t>
  </si>
  <si>
    <t>Adopter</t>
  </si>
  <si>
    <t>thierry.lestable@sagemcom.com</t>
  </si>
  <si>
    <t>Sagemcom downgraded to Adopter, due date to remove devices: Oct 9, 2022. Originally requested July 27, 2015</t>
  </si>
  <si>
    <t>1C000000/7</t>
  </si>
  <si>
    <t>0x00000F</t>
  </si>
  <si>
    <t>6b'001111</t>
  </si>
  <si>
    <t>Orange</t>
  </si>
  <si>
    <t>Philippe Lucas (ph.lucas@orange.com)</t>
  </si>
  <si>
    <t>Requested January 7th, 2015</t>
  </si>
  <si>
    <t>1E000000/7</t>
  </si>
  <si>
    <t>0x000010</t>
  </si>
  <si>
    <t>6b'010000</t>
  </si>
  <si>
    <t>A2A Smart City</t>
  </si>
  <si>
    <t>pierpaolo.palazzoli@a2asmartcity.it</t>
  </si>
  <si>
    <t>Originally requested January 16th, 2016</t>
  </si>
  <si>
    <t>20000000/7</t>
  </si>
  <si>
    <t>0x000011</t>
  </si>
  <si>
    <t>6b'010001</t>
  </si>
  <si>
    <t>Previously allocated to TATA Communications, revoked due to Adopter member level status as of 7/10/2021.</t>
  </si>
  <si>
    <t>22000000/7</t>
  </si>
  <si>
    <t>0x000012</t>
  </si>
  <si>
    <t>6b'010010</t>
  </si>
  <si>
    <t>Kerlink</t>
  </si>
  <si>
    <t>yannick.delibie@kerlink.fr</t>
  </si>
  <si>
    <t>Originally requested 8/3/2016</t>
  </si>
  <si>
    <t>24000000/7</t>
  </si>
  <si>
    <t>0x000013</t>
  </si>
  <si>
    <t>6b'010011</t>
  </si>
  <si>
    <t>The Things Network</t>
  </si>
  <si>
    <t>Johan Stokking (johan@thethingsnetwork.org)</t>
  </si>
  <si>
    <t>26000000/7</t>
  </si>
  <si>
    <t>0x000014</t>
  </si>
  <si>
    <t>6b'010100</t>
  </si>
  <si>
    <t>Previously allocated to Digimondo, revoked due to Adopter member level status as of 05/17/2018.</t>
  </si>
  <si>
    <t>28000000/7</t>
  </si>
  <si>
    <t>0x000015</t>
  </si>
  <si>
    <t>6b'010101</t>
  </si>
  <si>
    <t>Cisco Systems</t>
  </si>
  <si>
    <t>Paul Duffy (paduffy@cisco.com)</t>
  </si>
  <si>
    <t>2A000000/7</t>
  </si>
  <si>
    <t>0x000016</t>
  </si>
  <si>
    <t>6b'010110</t>
  </si>
  <si>
    <t>Previously allocated to "Computer Network Information Center &amp; Chinese of Sciences Guangzhou Sub-center (CNIC)" on a provisional basis. CNIC membership expired and returned NetID type 0. (5/31/19).</t>
  </si>
  <si>
    <t>2C000000/7</t>
  </si>
  <si>
    <t>0x000017</t>
  </si>
  <si>
    <t>6b'010111</t>
  </si>
  <si>
    <t>MultiTech Systems</t>
  </si>
  <si>
    <t>derek.wallace@multitech.com</t>
  </si>
  <si>
    <t>2E000000/7</t>
  </si>
  <si>
    <t>0x000018</t>
  </si>
  <si>
    <t>6b'011000</t>
  </si>
  <si>
    <t>Loriot</t>
  </si>
  <si>
    <t>Julian Studer (julian@loriot.io)</t>
  </si>
  <si>
    <t>30000000/7</t>
  </si>
  <si>
    <t>0x000019</t>
  </si>
  <si>
    <t>6b'011001</t>
  </si>
  <si>
    <t>NNNCo</t>
  </si>
  <si>
    <t xml:space="preserve">Tony Tilbrook (tony.tilbrook@nnnco.com.au) </t>
  </si>
  <si>
    <t>32000000/7</t>
  </si>
  <si>
    <t>0x00001A</t>
  </si>
  <si>
    <t>6b'011010</t>
  </si>
  <si>
    <t>Previously allocated to "Flashnet". Flashnet membership expired and returned NetID type 0 to free pool. (05/31/19).</t>
  </si>
  <si>
    <t>34000000/7</t>
  </si>
  <si>
    <t>0x00001B</t>
  </si>
  <si>
    <t>6b'011011</t>
  </si>
  <si>
    <t>Previously allocated to "TrackNet". Tracknet membership expired and returned NetID type 0 to free pool. (6/5/2019).</t>
  </si>
  <si>
    <t>36000000/7</t>
  </si>
  <si>
    <t>0x00001C</t>
  </si>
  <si>
    <t>6b'011100</t>
  </si>
  <si>
    <t>Previously allocated to "Lartech LLC". Lartech LLC membership expired and returned NetID type 0 to free pool. (4/23/2019)</t>
  </si>
  <si>
    <t>38000000/7</t>
  </si>
  <si>
    <t>0x00001D</t>
  </si>
  <si>
    <t>6b'011101</t>
  </si>
  <si>
    <t>Previously allocated to "Swiss Led" on a provisional basis. Swiss Led returned NetID type 0 to free pool (05/31/19).</t>
  </si>
  <si>
    <t>3A000000/7</t>
  </si>
  <si>
    <t>0x00001E</t>
  </si>
  <si>
    <t>6b'011110</t>
  </si>
  <si>
    <t>Previously allocated to "Net868" on a provisional basis. Net868 membership expired and returned NetID type 0 to free pool (6/5/19).</t>
  </si>
  <si>
    <t>3C000000/7</t>
  </si>
  <si>
    <t>0x00001F</t>
  </si>
  <si>
    <t>6b'011111</t>
  </si>
  <si>
    <t>Italy</t>
  </si>
  <si>
    <t>Axatel</t>
  </si>
  <si>
    <t>Start-Up Adopter</t>
  </si>
  <si>
    <t>Marco Rossi (m.rossi@axatel.it)</t>
  </si>
  <si>
    <t>Axatel downgraded to Start- Up Adopter, due date to remove devices: May 24, 2022. Originally requested July 27, 2015</t>
  </si>
  <si>
    <t>3E000000/7</t>
  </si>
  <si>
    <t>0x000020</t>
  </si>
  <si>
    <t>6b'100000</t>
  </si>
  <si>
    <t>Previously allocated to "Telent (Netzikon)". Membership expired and returned NetID type 0 to free pool (3/5/2021).</t>
  </si>
  <si>
    <t>40000000/7</t>
  </si>
  <si>
    <t>0x000021</t>
  </si>
  <si>
    <t>6b'100001</t>
  </si>
  <si>
    <t>Previously allocated to "Patavina Technologies" on a provisional basis. Patavina Technologies membership expired and returned NetID type 0 to free pool (6/5/19).</t>
  </si>
  <si>
    <t>42000000/7</t>
  </si>
  <si>
    <t>0x000022</t>
  </si>
  <si>
    <t>6b'100010</t>
  </si>
  <si>
    <t>Comcast</t>
  </si>
  <si>
    <t>machineQ Engineering (lora_alliance@machineq.com)</t>
  </si>
  <si>
    <t>44000000/7</t>
  </si>
  <si>
    <t>0x000023</t>
  </si>
  <si>
    <t>6b'100011</t>
  </si>
  <si>
    <t>Ventia</t>
  </si>
  <si>
    <t>arjun.narang@ventia.com.au</t>
  </si>
  <si>
    <t>46000000/7</t>
  </si>
  <si>
    <t>0x000024</t>
  </si>
  <si>
    <t>6b'100100</t>
  </si>
  <si>
    <t>Previously allocated to "Gimasi" on a provisional basis. Gimasi did not perform the required membership upgrade, joined as an Adopter level member and returned this Type 0 NetID to the free pool (6/5/19).</t>
  </si>
  <si>
    <t>48000000/7</t>
  </si>
  <si>
    <t>0x000025</t>
  </si>
  <si>
    <t>6b'100101</t>
  </si>
  <si>
    <t>Previously allocated to "Talkpool" on a provisional basis. Talkpool did not perform the required membership upgrade, joined as an Adopter level member and returned this Type 0 NetID to the free pool (6/5/19).</t>
  </si>
  <si>
    <t>4A000000/7</t>
  </si>
  <si>
    <t>0x000026</t>
  </si>
  <si>
    <t>6b'100110</t>
  </si>
  <si>
    <t xml:space="preserve"> </t>
  </si>
  <si>
    <t>Previously allocated to "Telemar" on a provisional basis. Telemar decided to join as an Adopter level member, therefore it was assigned a Type 6 NetID and returned this Type 0 NetID to the free pool. (Nov 24th, 2018)</t>
  </si>
  <si>
    <t>4C000000/7</t>
  </si>
  <si>
    <t>0x000027</t>
  </si>
  <si>
    <t>6b'100111</t>
  </si>
  <si>
    <t>Previously allocated to "MCF88 SRL" on a provisional basis. MCF88 SRL joined as an Adopter level member and assigned a Type 6 NetID. The Type 0 NetID returned to free pool (05/31/19).</t>
  </si>
  <si>
    <t>4E000000/7</t>
  </si>
  <si>
    <t>0x000028</t>
  </si>
  <si>
    <t>6b'101000</t>
  </si>
  <si>
    <t>Previously allocated to "Vadslyfe". Membership expired and returned NetID type 0 to free pool (12/6/2019).</t>
  </si>
  <si>
    <t>50000000/7</t>
  </si>
  <si>
    <t>0x000029</t>
  </si>
  <si>
    <t>6b'101001</t>
  </si>
  <si>
    <t>Previously allocated to "Gemtek" on a provisional basis. Gemtek did not perform the required membership upgrade, remained as Adopter hence Type 0 netID is returned to free pool (05/31/19)</t>
  </si>
  <si>
    <t>52000000/7</t>
  </si>
  <si>
    <t>0x00002A</t>
  </si>
  <si>
    <t>6b'101010</t>
  </si>
  <si>
    <t>Previously allocated to "M2B Communications". Membership expired and returned NetID type 0 to free pool (6/17/2018).</t>
  </si>
  <si>
    <t>54000000/7</t>
  </si>
  <si>
    <t>0x00002B</t>
  </si>
  <si>
    <t>6b'101011</t>
  </si>
  <si>
    <t>Previously allocated to "ZTE". Membership expired and returned NetID type 0 to free pool (10/18/2019).</t>
  </si>
  <si>
    <t>56000000/7</t>
  </si>
  <si>
    <t>0x00002C</t>
  </si>
  <si>
    <t>6b'101100</t>
  </si>
  <si>
    <t>Previously allocated to "Airlora" on a provisional basis. Airlora never joined. Type 0 released to free pool (05/31/19).</t>
  </si>
  <si>
    <t>58000000/7</t>
  </si>
  <si>
    <t>0x00002D</t>
  </si>
  <si>
    <t>6b'101101</t>
  </si>
  <si>
    <t>Previously allocated to "Rai Way". Rai Way cancelled membership and released Type 0 NetID to free pool (05/31/19).</t>
  </si>
  <si>
    <t>5A000000/7</t>
  </si>
  <si>
    <t>0x00002E</t>
  </si>
  <si>
    <t>6b'101110</t>
  </si>
  <si>
    <t>Previously allocated to "Levikom" on a provisional basis. Levikom did not perform the required membershp upgrade, joined as Adopter hence Type 0 netID is returned to free pool (05/31/19).</t>
  </si>
  <si>
    <t>5C000000/7</t>
  </si>
  <si>
    <t>0x00002F</t>
  </si>
  <si>
    <t>6b'101111</t>
  </si>
  <si>
    <t>Previously allocated to "Comsol Networks" on a provisional basis. Comsol Networks membership expired. Type 0 NetID returned to free pool (05/31/19).</t>
  </si>
  <si>
    <t>5E000000/7</t>
  </si>
  <si>
    <t>0x000030</t>
  </si>
  <si>
    <t>6b'110000</t>
  </si>
  <si>
    <t>SoftBank</t>
  </si>
  <si>
    <t>kazuhisa.higuchi@g.softbank.co.jp</t>
  </si>
  <si>
    <t>60000000/7</t>
  </si>
  <si>
    <t>0x000031</t>
  </si>
  <si>
    <t>6b'110001</t>
  </si>
  <si>
    <t>Previously allocated to "Inmarsat". Membership expired and returned NetID type 0 to free pool (11/17/2019).</t>
  </si>
  <si>
    <t>62000000/7</t>
  </si>
  <si>
    <t>0x000032</t>
  </si>
  <si>
    <t>6b'110010</t>
  </si>
  <si>
    <t>Previously allocated to "Gemalto". Membership expired and returned NetID type 0 to free pool (8/14/2019).</t>
  </si>
  <si>
    <t>64000000/7</t>
  </si>
  <si>
    <t>0x000033</t>
  </si>
  <si>
    <t>6b'110011</t>
  </si>
  <si>
    <t xml:space="preserve">Alibaba downgraded to Adopter, due date to remove devices: Dec 8, 2021. </t>
  </si>
  <si>
    <t>66000000/7</t>
  </si>
  <si>
    <t>0x000034</t>
  </si>
  <si>
    <t>6b'110100</t>
  </si>
  <si>
    <t xml:space="preserve">ER-Telecom Holding downgraded to Adopter, due date to remove devices: Mar 1, 2021. </t>
  </si>
  <si>
    <t>68000000/7</t>
  </si>
  <si>
    <t>0x000035</t>
  </si>
  <si>
    <t>6b'110101</t>
  </si>
  <si>
    <t>China</t>
  </si>
  <si>
    <t>Shenzhen Tencent Computer Systems Company Limited</t>
  </si>
  <si>
    <t>yachenwang@tencent.com</t>
  </si>
  <si>
    <t>6A000000/7</t>
  </si>
  <si>
    <t>0x000036</t>
  </si>
  <si>
    <t>6b'110110</t>
  </si>
  <si>
    <t>Netze BW GmbH</t>
  </si>
  <si>
    <t>j.vonreth@netze-bw.de</t>
  </si>
  <si>
    <t>6C000000/7</t>
  </si>
  <si>
    <t>0x000037</t>
  </si>
  <si>
    <t>6b'110111</t>
  </si>
  <si>
    <t>Tektelic</t>
  </si>
  <si>
    <t>dtholl@tektelic.com</t>
  </si>
  <si>
    <t>6E000000/7</t>
  </si>
  <si>
    <t>0x000038</t>
  </si>
  <si>
    <t>6b'111000</t>
  </si>
  <si>
    <t>USA</t>
  </si>
  <si>
    <t>Charter Communicaton</t>
  </si>
  <si>
    <t>wael.guibene@charter.com</t>
  </si>
  <si>
    <t>70000000/7</t>
  </si>
  <si>
    <t>0x000039</t>
  </si>
  <si>
    <t>6b'111001</t>
  </si>
  <si>
    <t>Amazon</t>
  </si>
  <si>
    <t>rshuang@amazon.com</t>
  </si>
  <si>
    <t>72000000/7</t>
  </si>
  <si>
    <t>0x600000</t>
  </si>
  <si>
    <t>11b'00000000000</t>
  </si>
  <si>
    <t>RESERVED</t>
  </si>
  <si>
    <t>0x600001</t>
  </si>
  <si>
    <t>11b'00000000001</t>
  </si>
  <si>
    <t xml:space="preserve"> Finland</t>
  </si>
  <si>
    <t>Digita</t>
  </si>
  <si>
    <t>ari.kuukka@digita.fi</t>
  </si>
  <si>
    <t>0x600002</t>
  </si>
  <si>
    <t>11b'00000000010</t>
  </si>
  <si>
    <t>Netmore</t>
  </si>
  <si>
    <t>martin.edofsson@netmoregroup.com</t>
  </si>
  <si>
    <t>Updated company from Blink Services to Netmore.</t>
  </si>
  <si>
    <t>0x600003</t>
  </si>
  <si>
    <t>11b'00000000011</t>
  </si>
  <si>
    <t>QuaeNet Inc.</t>
  </si>
  <si>
    <t>rami.nasser@redjaspercapital.com</t>
  </si>
  <si>
    <t>0x600004</t>
  </si>
  <si>
    <t>11b'00000000100</t>
  </si>
  <si>
    <t>North and South America</t>
  </si>
  <si>
    <t>eleven-x</t>
  </si>
  <si>
    <t>ryan.hickey@eleven-x.com</t>
  </si>
  <si>
    <t>0x600005</t>
  </si>
  <si>
    <t>11b'00000000101</t>
  </si>
  <si>
    <t>IoT Network AS</t>
  </si>
  <si>
    <t>Geir Mork (geir@iotnetwork.no)</t>
  </si>
  <si>
    <t>0x600006</t>
  </si>
  <si>
    <t>11b'00000000110</t>
  </si>
  <si>
    <t>Previously allocated to Senra Tech, downgraded to Adopter.</t>
  </si>
  <si>
    <t>0x600007</t>
  </si>
  <si>
    <t>11b'00000000111</t>
  </si>
  <si>
    <t>EDF</t>
  </si>
  <si>
    <t xml:space="preserve">vincent.audebert@edf.fr </t>
  </si>
  <si>
    <t>0x600008</t>
  </si>
  <si>
    <t>11b'00000001000</t>
  </si>
  <si>
    <t>Unidata</t>
  </si>
  <si>
    <t>Renato Brunetti (r.brunetti@unidata.it)</t>
  </si>
  <si>
    <t>0x600009</t>
  </si>
  <si>
    <t>11b'00000001001</t>
  </si>
  <si>
    <t>Previously allocated to SEAS-NVE, downgraded.</t>
  </si>
  <si>
    <t>0x60000A</t>
  </si>
  <si>
    <t>11b'00000001010</t>
  </si>
  <si>
    <t>Scandinavia</t>
  </si>
  <si>
    <t>Öresundskraft</t>
  </si>
  <si>
    <t>niklas.pettersson@oresundskraft.se</t>
  </si>
  <si>
    <t>0x60000B</t>
  </si>
  <si>
    <t>11b'00000001011</t>
  </si>
  <si>
    <t>Previously allocated to Ad Net Market Media, non-member.</t>
  </si>
  <si>
    <t>0x60000C</t>
  </si>
  <si>
    <t>11b'00000001100</t>
  </si>
  <si>
    <t>Previously allocated to CAT Telecom, non-member.</t>
  </si>
  <si>
    <t>0x60000D</t>
  </si>
  <si>
    <t>11b'00000001101</t>
  </si>
  <si>
    <t>Previously allocated to SenSys, non-member.</t>
  </si>
  <si>
    <t>0x60000E</t>
  </si>
  <si>
    <t>11b'00000001110</t>
  </si>
  <si>
    <t>Spark</t>
  </si>
  <si>
    <t>andrew.leckie@sparkventures.co.nz</t>
  </si>
  <si>
    <t>0x60000F</t>
  </si>
  <si>
    <t>11b'00000001111</t>
  </si>
  <si>
    <t>Previously allocated to ThingPark China, non-member.</t>
  </si>
  <si>
    <t>0x600010</t>
  </si>
  <si>
    <t>11b'00000010000</t>
  </si>
  <si>
    <t>Senet</t>
  </si>
  <si>
    <t>Dave Kjendal (dkjendal@senetco.com)</t>
  </si>
  <si>
    <t>0x600011</t>
  </si>
  <si>
    <t>11b'00000010001</t>
  </si>
  <si>
    <t>Previously allocated to SenseWay, downgraded.</t>
  </si>
  <si>
    <t>0x600012</t>
  </si>
  <si>
    <t>11b'00000010010</t>
  </si>
  <si>
    <t>Previously allocated to Packetworx, downgraded.</t>
  </si>
  <si>
    <t>0x600013</t>
  </si>
  <si>
    <t>11b'00000010011</t>
  </si>
  <si>
    <t>Allocated (as second NetID)</t>
  </si>
  <si>
    <t>0x600014</t>
  </si>
  <si>
    <t>11b'00000010100</t>
  </si>
  <si>
    <t>0x600015</t>
  </si>
  <si>
    <t>11b'00000010101</t>
  </si>
  <si>
    <t>Previously allocated to Alibaba IoT BU, downgraded.</t>
  </si>
  <si>
    <t>0x600016</t>
  </si>
  <si>
    <t>11b'00000010110</t>
  </si>
  <si>
    <t>Cisco</t>
  </si>
  <si>
    <t>paduffy@cisco.com</t>
  </si>
  <si>
    <t>0x600017</t>
  </si>
  <si>
    <t>11b'00000010111</t>
  </si>
  <si>
    <t>Global</t>
  </si>
  <si>
    <t>Schneider Electric</t>
  </si>
  <si>
    <t>maxime.loidreau@schneider-electric.com</t>
  </si>
  <si>
    <t>0x600018</t>
  </si>
  <si>
    <t>11b'00000011000</t>
  </si>
  <si>
    <t>Minol ZENNER Connect GmbH</t>
  </si>
  <si>
    <t>hartmut.ritter@zenner.com</t>
  </si>
  <si>
    <t>0x600019</t>
  </si>
  <si>
    <t>11b'00000011001</t>
  </si>
  <si>
    <t>Previously allocated to Boston Networks Limited</t>
  </si>
  <si>
    <t>0x60001A</t>
  </si>
  <si>
    <t>11b'00000011010</t>
  </si>
  <si>
    <t>Japan</t>
  </si>
  <si>
    <t>NEC Corporation</t>
  </si>
  <si>
    <t xml:space="preserve">Contributor </t>
  </si>
  <si>
    <t>Kouichi Kimura &lt;lora@alliance.jp.nec.com&gt;</t>
  </si>
  <si>
    <t>0x60001B</t>
  </si>
  <si>
    <t>11b'00000011011</t>
  </si>
  <si>
    <t>0x60001C</t>
  </si>
  <si>
    <t>11b'00000011100</t>
  </si>
  <si>
    <t>MachineQ/Comcast</t>
  </si>
  <si>
    <t>Brzozowski, John &lt;John_Brzozowski@comcast.com&gt;</t>
  </si>
  <si>
    <t>0x60001D</t>
  </si>
  <si>
    <t>11b'00000011101</t>
  </si>
  <si>
    <t>NTT (Nippon Telephone and Telegraph)</t>
  </si>
  <si>
    <t>Shigehiro Hori &lt;loraalliance-ml@hco.ntt.co.jp</t>
  </si>
  <si>
    <t>0x60001E</t>
  </si>
  <si>
    <t>11b'00000011110</t>
  </si>
  <si>
    <t>Previously allocated to Carnegie Technologies, LLC, non-member.</t>
  </si>
  <si>
    <t>0x60001F</t>
  </si>
  <si>
    <t>11b'00000011111</t>
  </si>
  <si>
    <t>erik.bruinzeel@kpn.com</t>
  </si>
  <si>
    <t>0x600020</t>
  </si>
  <si>
    <t>11b'00000100000</t>
  </si>
  <si>
    <t>Spectrum</t>
  </si>
  <si>
    <t>greg.mclaughlin@charter.com</t>
  </si>
  <si>
    <t>Secondary contact: Hossam.Hmimy@charter.com; Spectrum is part of Charter Communications</t>
  </si>
  <si>
    <t>0x600021</t>
  </si>
  <si>
    <t>11b'00000100001</t>
  </si>
  <si>
    <t>Microshare Inc.</t>
  </si>
  <si>
    <t>cpaumelle@microshare.io</t>
  </si>
  <si>
    <t>0x600022</t>
  </si>
  <si>
    <t>11b'00000100010</t>
  </si>
  <si>
    <t>Previously allocated to Unitymedia (Vodafone NRW GmbH), non-member.</t>
  </si>
  <si>
    <t>0x600023</t>
  </si>
  <si>
    <t>11b'00000100011</t>
  </si>
  <si>
    <t>Previously allocated to Paige Wireless, non-member.</t>
  </si>
  <si>
    <t>0x600024</t>
  </si>
  <si>
    <t>11b'00000100100</t>
  </si>
  <si>
    <t>0x600025</t>
  </si>
  <si>
    <t>11b'00000100101</t>
  </si>
  <si>
    <t>0x600026</t>
  </si>
  <si>
    <t>11b'00000100110</t>
  </si>
  <si>
    <t>Previously allocated to Acklio, downgraded.</t>
  </si>
  <si>
    <t>0x600027</t>
  </si>
  <si>
    <t>11b'00000100111</t>
  </si>
  <si>
    <t>Birdz</t>
  </si>
  <si>
    <t>ahmed.kasttet@birdz.com</t>
  </si>
  <si>
    <t>0x600028</t>
  </si>
  <si>
    <t>11b'00000101000</t>
  </si>
  <si>
    <t>Charter Communication</t>
  </si>
  <si>
    <t>Hossam.Hmimy@charter.com</t>
  </si>
  <si>
    <t>0x600029</t>
  </si>
  <si>
    <t>11b'00000101001</t>
  </si>
  <si>
    <t>Saudi Arabia</t>
  </si>
  <si>
    <t>Machines Talk</t>
  </si>
  <si>
    <t>ahmed.alkhidir@machinestalk.com</t>
  </si>
  <si>
    <t>0x60002A</t>
  </si>
  <si>
    <t>11b'00000101010</t>
  </si>
  <si>
    <t>North America</t>
  </si>
  <si>
    <t>Neptune Technology Group</t>
  </si>
  <si>
    <t>jreiner@neptunetg.com</t>
  </si>
  <si>
    <t>0x60002B</t>
  </si>
  <si>
    <t>11b'00000101011</t>
  </si>
  <si>
    <t xml:space="preserve">rshuang@amazon.com </t>
  </si>
  <si>
    <t>0x60002C</t>
  </si>
  <si>
    <t>11b'00000101100</t>
  </si>
  <si>
    <t>myDevices</t>
  </si>
  <si>
    <t>mpenna@mydevices.com</t>
  </si>
  <si>
    <t>0x60002D</t>
  </si>
  <si>
    <t>11b'00000101101</t>
  </si>
  <si>
    <t>Decentralized Wireless Foundation Inc</t>
  </si>
  <si>
    <t>scott@dewi.org; louis@helium.com</t>
  </si>
  <si>
    <t>0x60002E</t>
  </si>
  <si>
    <t>11b'00000101110</t>
  </si>
  <si>
    <t xml:space="preserve">Eutelsat S.A. </t>
  </si>
  <si>
    <t>dfinocchiaro@eutelsat.com</t>
  </si>
  <si>
    <t>0xC00000</t>
  </si>
  <si>
    <t>15b'000000000000000</t>
  </si>
  <si>
    <t>0xC00001</t>
  </si>
  <si>
    <t>15b'000000000000001</t>
  </si>
  <si>
    <t xml:space="preserve">Previously allocated to Nordic Automation Systems, non-member.. </t>
  </si>
  <si>
    <t>0xC00002</t>
  </si>
  <si>
    <t>15b'000000000000010</t>
  </si>
  <si>
    <t>ResIOT</t>
  </si>
  <si>
    <t>Roberto Migliorati (rmigliorati@resiot.io)</t>
  </si>
  <si>
    <t>0xC00003</t>
  </si>
  <si>
    <t>15b'000000000000011</t>
  </si>
  <si>
    <t>SYSDEV</t>
  </si>
  <si>
    <t>Marco Donvino (m.bonvino@sysdev.eu)</t>
  </si>
  <si>
    <t>0xC00004</t>
  </si>
  <si>
    <t>15b'000000000000100</t>
  </si>
  <si>
    <t>Previously allocated to Appropolis, non-member.</t>
  </si>
  <si>
    <t>0xC00005</t>
  </si>
  <si>
    <t>15b'000000000000101</t>
  </si>
  <si>
    <t>Macnica</t>
  </si>
  <si>
    <t>shiratsuchi-m@macnica.co.jp</t>
  </si>
  <si>
    <t>0xC00006</t>
  </si>
  <si>
    <t>15b'000000000000110</t>
  </si>
  <si>
    <t>Previously allcoated to IP-Only, non-member.</t>
  </si>
  <si>
    <t>0xC00007</t>
  </si>
  <si>
    <t>15b'000000000000111</t>
  </si>
  <si>
    <t>Previously allcoated to Thingenix LLC, non-member.</t>
  </si>
  <si>
    <t>0xC00008</t>
  </si>
  <si>
    <t>15b'000000000001000</t>
  </si>
  <si>
    <t>Definium Technologies</t>
  </si>
  <si>
    <t>Marc Cruse (mcruse@definium.net)</t>
  </si>
  <si>
    <t>0xC00009</t>
  </si>
  <si>
    <t>15b'000000000001001</t>
  </si>
  <si>
    <t>Previously allocated to ENTEGA AG, non-member.</t>
  </si>
  <si>
    <t>0xC0000A</t>
  </si>
  <si>
    <t>15b'000000000001010</t>
  </si>
  <si>
    <t>SenseWay</t>
  </si>
  <si>
    <t>goto-sec@senseway.net</t>
  </si>
  <si>
    <t>0xC0000B</t>
  </si>
  <si>
    <t>15b'000000000001011</t>
  </si>
  <si>
    <t>Tunisia</t>
  </si>
  <si>
    <t>3S</t>
  </si>
  <si>
    <t>aouali@3s.com.tn</t>
  </si>
  <si>
    <t>0xC0000C</t>
  </si>
  <si>
    <t>15b'000000000001100</t>
  </si>
  <si>
    <t>Previously allcoated to nFore Technology, non-member.</t>
  </si>
  <si>
    <t>0xC0000D</t>
  </si>
  <si>
    <t>15b'000000000001101</t>
  </si>
  <si>
    <t>Philippines</t>
  </si>
  <si>
    <t>Packetworx</t>
  </si>
  <si>
    <t>arnoldsb@packetworx.com</t>
  </si>
  <si>
    <t>0xC0000E</t>
  </si>
  <si>
    <t>15b'000000000001110</t>
  </si>
  <si>
    <t>Previosuly alllcoated to Omani Qatari Telecommunications (Ooredoo), non-member.</t>
  </si>
  <si>
    <t>0xC0000F</t>
  </si>
  <si>
    <t>15b'000000000001111</t>
  </si>
  <si>
    <t>Hungary</t>
  </si>
  <si>
    <t>Antenna Hungaria Co</t>
  </si>
  <si>
    <t>Gnandta@ahrt.hu</t>
  </si>
  <si>
    <t>0xC00010</t>
  </si>
  <si>
    <t>15b'000000000010000</t>
  </si>
  <si>
    <t>Previously allcoated to Trinity College Dublin, non-member.</t>
  </si>
  <si>
    <t>0xC00011</t>
  </si>
  <si>
    <t>15b'000000000010001</t>
  </si>
  <si>
    <t>Previosuly allcoated to Digital Nordix AB (DNX), non-member.</t>
  </si>
  <si>
    <t>0xC00012</t>
  </si>
  <si>
    <t>15b'000000000010010</t>
  </si>
  <si>
    <t>Updated company name from Blink Services to Netmore</t>
  </si>
  <si>
    <t>0xC00013</t>
  </si>
  <si>
    <t>15b'000000000010011</t>
  </si>
  <si>
    <t>Norway</t>
  </si>
  <si>
    <t>Lyse AS</t>
  </si>
  <si>
    <t>ingve.hoyland@lyse.no</t>
  </si>
  <si>
    <t>0xC00014</t>
  </si>
  <si>
    <t>15b'000000000010100</t>
  </si>
  <si>
    <t>Vietnam</t>
  </si>
  <si>
    <t>VTC Digicom</t>
  </si>
  <si>
    <t>trunghieu.tran@vtc.vn</t>
  </si>
  <si>
    <t>0xC00015</t>
  </si>
  <si>
    <t>15b'000000000010101</t>
  </si>
  <si>
    <t>adnen.somai@Machinestalk.com</t>
  </si>
  <si>
    <t>0xC00016</t>
  </si>
  <si>
    <t>15b'000000000010110</t>
  </si>
  <si>
    <t>0xC00017</t>
  </si>
  <si>
    <t>15b'000000000010111</t>
  </si>
  <si>
    <t>UK</t>
  </si>
  <si>
    <t>Connexin</t>
  </si>
  <si>
    <t>wk@connexin.co.uk</t>
  </si>
  <si>
    <t>0xC00018</t>
  </si>
  <si>
    <t>15b'000000000011000</t>
  </si>
  <si>
    <t>0xC00019</t>
  </si>
  <si>
    <t>15b'000000000011001</t>
  </si>
  <si>
    <t>Serbia</t>
  </si>
  <si>
    <t>Telekom Srbija</t>
  </si>
  <si>
    <t xml:space="preserve">Vladan Nesic &lt;vladann@telekom.rs &gt; </t>
  </si>
  <si>
    <t>0xC0001A</t>
  </si>
  <si>
    <t>15b'000000000011010</t>
  </si>
  <si>
    <t>REQUEA</t>
  </si>
  <si>
    <t>Pierre Dubois &lt;pdubois@requea.com&gt;</t>
  </si>
  <si>
    <t>0xC0001B</t>
  </si>
  <si>
    <t>15b'000000000011011</t>
  </si>
  <si>
    <t>Austria</t>
  </si>
  <si>
    <t xml:space="preserve">Sensor Network Services </t>
  </si>
  <si>
    <t>florian.frotzler@sens.at</t>
  </si>
  <si>
    <t>0xC0001C</t>
  </si>
  <si>
    <t>15b'000000000011100</t>
  </si>
  <si>
    <t>Previously allocated to Getraline, non-member.</t>
  </si>
  <si>
    <t>0xC0001D</t>
  </si>
  <si>
    <t>15b'000000000011101</t>
  </si>
  <si>
    <t>Boston Networks Limited</t>
  </si>
  <si>
    <t>Falk Bleyl &lt;falk.bleyl@bostonnetworks.co.uk&gt;</t>
  </si>
  <si>
    <t>Provisionally allocated</t>
  </si>
  <si>
    <t>Adopter member as of 2019</t>
  </si>
  <si>
    <t>0xC0001E</t>
  </si>
  <si>
    <t>15b'000000000011110</t>
  </si>
  <si>
    <t>Previously allocated toTelemar, non-member.</t>
  </si>
  <si>
    <t>0xC0001F</t>
  </si>
  <si>
    <t>15b'000000000011111</t>
  </si>
  <si>
    <t>mcf88 SRL</t>
  </si>
  <si>
    <t>Priscilla Powell &lt;amministrazione@mcf88.it&gt;</t>
  </si>
  <si>
    <t>0xC00020</t>
  </si>
  <si>
    <t>15b'000000000100000</t>
  </si>
  <si>
    <t>0xC00021</t>
  </si>
  <si>
    <t>15b'000000000100001</t>
  </si>
  <si>
    <t>Hiber</t>
  </si>
  <si>
    <t>maarten@hiber.global</t>
  </si>
  <si>
    <t>0xC00022</t>
  </si>
  <si>
    <t>15b'000000000100010</t>
  </si>
  <si>
    <t>Previously allocated to Milandr, Inc., non-member.</t>
  </si>
  <si>
    <t>0xC00023</t>
  </si>
  <si>
    <t>15b'000000000100011</t>
  </si>
  <si>
    <t>Previously allocated to Green House Co., Ltd., non-member.</t>
  </si>
  <si>
    <t>0xC00024</t>
  </si>
  <si>
    <t>15b'000000000100100</t>
  </si>
  <si>
    <t>0xC00025</t>
  </si>
  <si>
    <t>15b'000000000100101</t>
  </si>
  <si>
    <t>India</t>
  </si>
  <si>
    <t>International Centre for Free and Open Source Software (ICFOSS)</t>
  </si>
  <si>
    <t xml:space="preserve">Institutional </t>
  </si>
  <si>
    <t>director@icfoss.in</t>
  </si>
  <si>
    <t>0xC00026</t>
  </si>
  <si>
    <t>15b'000000000100110</t>
  </si>
  <si>
    <t>nestor@mirakonta.com</t>
  </si>
  <si>
    <t>0xC00027</t>
  </si>
  <si>
    <t>15b'000000000100111</t>
  </si>
  <si>
    <t>Previously allocated to Redexia, non-member.</t>
  </si>
  <si>
    <t>0xC00028</t>
  </si>
  <si>
    <t>15b'000000000101000</t>
  </si>
  <si>
    <t>Lacuna Space</t>
  </si>
  <si>
    <t>thomas@lacuna.space</t>
  </si>
  <si>
    <t>0xC00029</t>
  </si>
  <si>
    <t>15b'000000000101001</t>
  </si>
  <si>
    <t>Principality of Andorra</t>
  </si>
  <si>
    <t>Andorra Telecom</t>
  </si>
  <si>
    <t>carolina.castellanos@andorratelecom.ad</t>
  </si>
  <si>
    <t>0xC0002A</t>
  </si>
  <si>
    <t>15b'000000000101010</t>
  </si>
  <si>
    <t>Xiamen Milesight IoT Co., Ltd.</t>
  </si>
  <si>
    <t>caspar@ursalink.com</t>
  </si>
  <si>
    <t>0xC0002B</t>
  </si>
  <si>
    <t>15b'000000000101011</t>
  </si>
  <si>
    <t>France</t>
  </si>
  <si>
    <t>Grenoble Alps University</t>
  </si>
  <si>
    <t>bernard.tourancheau@univ-grenoble-alpes.fr</t>
  </si>
  <si>
    <t>0xC0002C</t>
  </si>
  <si>
    <t>15b'000000000101100</t>
  </si>
  <si>
    <t>0xC0002D</t>
  </si>
  <si>
    <t>15b'000000000101101</t>
  </si>
  <si>
    <t>Previously allocated to IoTech, non-member.</t>
  </si>
  <si>
    <t>0xC0002E</t>
  </si>
  <si>
    <t>15b'000000000101110</t>
  </si>
  <si>
    <t>0xC0002F</t>
  </si>
  <si>
    <t>15b'000000000101111</t>
  </si>
  <si>
    <t>Afnic</t>
  </si>
  <si>
    <t>benoit.ampeau@afnic.fr</t>
  </si>
  <si>
    <t>0xC00030</t>
  </si>
  <si>
    <t>15b'000000000110000</t>
  </si>
  <si>
    <t>Previously allocated to Nerospec, non-member.</t>
  </si>
  <si>
    <t>0xC00031</t>
  </si>
  <si>
    <t>15b'000000000110001</t>
  </si>
  <si>
    <t>Previously allocated to Sehaj Synergy Technologies Pvt Ltd, non-member.</t>
  </si>
  <si>
    <t>0xC00032</t>
  </si>
  <si>
    <t>15b'000000000110010</t>
  </si>
  <si>
    <t>0xC00033</t>
  </si>
  <si>
    <t>15b'000000000110011</t>
  </si>
  <si>
    <t>Switzerland</t>
  </si>
  <si>
    <t>HEIG-VD</t>
  </si>
  <si>
    <t>Institutional</t>
  </si>
  <si>
    <t>fabrice.demierre@heig-vd.ch; noc@as203130.net</t>
  </si>
  <si>
    <t>0xC00034</t>
  </si>
  <si>
    <t>15b'000000000110100</t>
  </si>
  <si>
    <t>Previously allocated to Unitymedia, non-member.</t>
  </si>
  <si>
    <t>0xC00035</t>
  </si>
  <si>
    <t>15b'000000000110101</t>
  </si>
  <si>
    <t>0xC00036</t>
  </si>
  <si>
    <t>15b'000000000110110</t>
  </si>
  <si>
    <t>Previously allocated to Desarrollo de Infraestructura de Telecomunicaciones Peru (Infratel Peru), non-member.</t>
  </si>
  <si>
    <t>0xC00037</t>
  </si>
  <si>
    <t>15b'000000000110111</t>
  </si>
  <si>
    <t>Alperia Fiber</t>
  </si>
  <si>
    <t>gabriella.russo@alperia.eu</t>
  </si>
  <si>
    <t>0xC00038</t>
  </si>
  <si>
    <t>15b'000000000111000</t>
  </si>
  <si>
    <t>Republic of Korea</t>
  </si>
  <si>
    <t>First Snow Co., Ltd</t>
  </si>
  <si>
    <t>neid@1stnoon.co.kr</t>
  </si>
  <si>
    <t>0xC00039</t>
  </si>
  <si>
    <t>15b'000000000111001</t>
  </si>
  <si>
    <t>Acklio</t>
  </si>
  <si>
    <t>bich-thuy.gueno@ackl.io</t>
  </si>
  <si>
    <t>0xC0003A</t>
  </si>
  <si>
    <t>15b'000000000111010</t>
  </si>
  <si>
    <t>Previously allocated to Vutiliti, non-member.</t>
  </si>
  <si>
    <t>0xC0003B</t>
  </si>
  <si>
    <t>15b'000000000111011</t>
  </si>
  <si>
    <t>Australia, New Zealand</t>
  </si>
  <si>
    <t>Meshed Pty Ltd</t>
  </si>
  <si>
    <t>amaggio@meshed.com.au</t>
  </si>
  <si>
    <t>0xC0003C</t>
  </si>
  <si>
    <t>15b'000000000111100</t>
  </si>
  <si>
    <t>0xC0003D</t>
  </si>
  <si>
    <t>15b'000000000111101</t>
  </si>
  <si>
    <t>Asia Pacific</t>
  </si>
  <si>
    <t>Arthur D Riley &amp; Co Ltd</t>
  </si>
  <si>
    <t xml:space="preserve">Adopter </t>
  </si>
  <si>
    <t xml:space="preserve">pmackenzie@adriley.co.nz </t>
  </si>
  <si>
    <t>0xC0003E</t>
  </si>
  <si>
    <t>15b'000000000111110</t>
  </si>
  <si>
    <t>Germany, Austria, Switzerland</t>
  </si>
  <si>
    <t>Komro GmbH</t>
  </si>
  <si>
    <t>schauer@komro.net</t>
  </si>
  <si>
    <t>0xC0003F</t>
  </si>
  <si>
    <t>15b'000000000111111</t>
  </si>
  <si>
    <t>South Africa</t>
  </si>
  <si>
    <t>RSAWEB</t>
  </si>
  <si>
    <t>koos@rsaweb.net</t>
  </si>
  <si>
    <t>0xC00040</t>
  </si>
  <si>
    <t>15b'000000001000000</t>
  </si>
  <si>
    <t>Czech Republic</t>
  </si>
  <si>
    <t>Ceske Radiokomunikace</t>
  </si>
  <si>
    <t>j.vesely@cra.cz</t>
  </si>
  <si>
    <t>0xC00041</t>
  </si>
  <si>
    <t>15b'000000001000001</t>
  </si>
  <si>
    <t>CM Systems LLC</t>
  </si>
  <si>
    <t>bbleicken@compliancemate.com</t>
  </si>
  <si>
    <t>0xC00042</t>
  </si>
  <si>
    <t>15b'000000001000010</t>
  </si>
  <si>
    <t>Germany</t>
  </si>
  <si>
    <t>MIOT Melita.io Technology GmbH</t>
  </si>
  <si>
    <t>matthias.emmermann@melita.io</t>
  </si>
  <si>
    <t>0xC00043</t>
  </si>
  <si>
    <t>15b'000000001000011</t>
  </si>
  <si>
    <t>PROESYS S.r.l.</t>
  </si>
  <si>
    <t>e.sabatella@proesystech.com</t>
  </si>
  <si>
    <t>0xC00044</t>
  </si>
  <si>
    <t>15b'000000001000100</t>
  </si>
  <si>
    <t>MeWe, Inc</t>
  </si>
  <si>
    <t xml:space="preserve">info@hellotherma.com </t>
  </si>
  <si>
    <t>0xC00045</t>
  </si>
  <si>
    <t>15b'000000001000101</t>
  </si>
  <si>
    <t>Alpha-Omega Technology GmbH &amp; Co. KG</t>
  </si>
  <si>
    <t xml:space="preserve">jb@ao-t.de </t>
  </si>
  <si>
    <t>0xC00046</t>
  </si>
  <si>
    <t>15b'000000001000110</t>
  </si>
  <si>
    <t>UK, Ireland</t>
  </si>
  <si>
    <t>SSE Contracting Limted t/a Mayflower Smart Control</t>
  </si>
  <si>
    <t>philip.chandler@sse.com</t>
  </si>
  <si>
    <t>0xC00047</t>
  </si>
  <si>
    <t>15b'000000001000111</t>
  </si>
  <si>
    <t>VEGA Grieshaber KG</t>
  </si>
  <si>
    <t xml:space="preserve">h.staiger@vega.com </t>
  </si>
  <si>
    <t>0xC00048</t>
  </si>
  <si>
    <t>15b'000000001001000</t>
  </si>
  <si>
    <t>Afghanistan</t>
  </si>
  <si>
    <t xml:space="preserve">Afghan Wireless Communication Company </t>
  </si>
  <si>
    <t>mike.hoban@afghan-wireless.com</t>
  </si>
  <si>
    <t>0xC00049</t>
  </si>
  <si>
    <t>15b'000000001001001</t>
  </si>
  <si>
    <t>API-K</t>
  </si>
  <si>
    <t>fabien.philippe@api-k.com</t>
  </si>
  <si>
    <t>0xC0004A</t>
  </si>
  <si>
    <t>15b'000000001001010</t>
  </si>
  <si>
    <t>Russian Federation</t>
  </si>
  <si>
    <t>Decstream LLC</t>
  </si>
  <si>
    <t>rage@decstream.com</t>
  </si>
  <si>
    <t>0xC0004B</t>
  </si>
  <si>
    <t>15b'000000001001011</t>
  </si>
  <si>
    <t>Nova Track Ltd</t>
  </si>
  <si>
    <t>hassan@novatrack.net</t>
  </si>
  <si>
    <t>0xC0004C</t>
  </si>
  <si>
    <t>15b'000000001001100</t>
  </si>
  <si>
    <t>IMT Atlantique</t>
  </si>
  <si>
    <t>laurent.toutain@imt-atlantique.fr</t>
  </si>
  <si>
    <t>0xC0004D</t>
  </si>
  <si>
    <t>15b'000000001001101</t>
  </si>
  <si>
    <t>0xC0004E</t>
  </si>
  <si>
    <t>15b'000000001001110</t>
  </si>
  <si>
    <t>Yosensi Sp. z o.o.</t>
  </si>
  <si>
    <t xml:space="preserve">pawel.poplawski@netbulls.io </t>
  </si>
  <si>
    <t>0xC0004F</t>
  </si>
  <si>
    <t>15b'000000001001111</t>
  </si>
  <si>
    <t>Guam, USA</t>
  </si>
  <si>
    <t>The Saira 2.0, LLC dba The IoT Solutions</t>
  </si>
  <si>
    <t xml:space="preserve">Raj@theiotsolutions.net </t>
  </si>
  <si>
    <t>0xC00050</t>
  </si>
  <si>
    <t>15b'000000001010000</t>
  </si>
  <si>
    <t>0xC00051</t>
  </si>
  <si>
    <t>15b'000000001010001</t>
  </si>
  <si>
    <t>0xC00052</t>
  </si>
  <si>
    <t>15b'000000001010010</t>
  </si>
  <si>
    <t>Savoie Mont Blanc University</t>
  </si>
  <si>
    <t>sylvain.montagny@univ-smb.fr</t>
  </si>
  <si>
    <t>0xC00053</t>
  </si>
  <si>
    <t>15b'000000001010011</t>
  </si>
  <si>
    <t>0xC00054</t>
  </si>
  <si>
    <t>15b'000000001010100</t>
  </si>
  <si>
    <t>Americas</t>
  </si>
  <si>
    <t>X-Telia Group Inc</t>
  </si>
  <si>
    <t>ebourbeau@x-telia.com</t>
  </si>
  <si>
    <t>0xC00055</t>
  </si>
  <si>
    <t>15b'000000001010101</t>
  </si>
  <si>
    <t>Deviceroy</t>
  </si>
  <si>
    <t>michael.feld@deviceroy.com</t>
  </si>
  <si>
    <t>0xC00056</t>
  </si>
  <si>
    <t>15b'000000001010110</t>
  </si>
  <si>
    <t>Eutelsat S.A.</t>
  </si>
  <si>
    <t>0xC00057</t>
  </si>
  <si>
    <t>15b'000000001010111</t>
  </si>
  <si>
    <t>Bejing Dingtek Technology Corp. Ltd</t>
  </si>
  <si>
    <t xml:space="preserve">jinqi.wang@dingtek.com </t>
  </si>
  <si>
    <t>0xC00058</t>
  </si>
  <si>
    <t>15b'000000001011000</t>
  </si>
  <si>
    <t>The Things Network Foundation</t>
  </si>
  <si>
    <t xml:space="preserve">johan@thethingsnetwork.org </t>
  </si>
  <si>
    <t>0xC00059</t>
  </si>
  <si>
    <t>15b'000000001011001</t>
  </si>
  <si>
    <t>Europe and USA</t>
  </si>
  <si>
    <t>Quandify AB</t>
  </si>
  <si>
    <t>thibault.helle@quandify.com</t>
  </si>
  <si>
    <t>0xC0005A</t>
  </si>
  <si>
    <t>15b'000000001011010</t>
  </si>
  <si>
    <t>Hutchison Drei Austria GmbH</t>
  </si>
  <si>
    <t>markus.hofmann@drei.com</t>
  </si>
  <si>
    <t>0xE00000</t>
  </si>
  <si>
    <t>17b'00000000000000000</t>
  </si>
  <si>
    <t>FE000000/21</t>
  </si>
  <si>
    <t>0xE0000F</t>
  </si>
  <si>
    <t>17b'00000000000001111</t>
  </si>
  <si>
    <t>FE000000/25</t>
  </si>
  <si>
    <t>FE000780/25</t>
  </si>
  <si>
    <t>0xE00010</t>
  </si>
  <si>
    <t>17b'00000000000010000</t>
  </si>
  <si>
    <t>FE000800/21</t>
  </si>
  <si>
    <t>0xE0001F</t>
  </si>
  <si>
    <t>17b'00000000000011111</t>
  </si>
  <si>
    <t>FE000800/25</t>
  </si>
  <si>
    <t>FE000F80/25</t>
  </si>
  <si>
    <t>0xE00020</t>
  </si>
  <si>
    <t>17b'00000000000100000</t>
  </si>
  <si>
    <t>Techtenna b.v.</t>
  </si>
  <si>
    <t>Non-member</t>
  </si>
  <si>
    <t>m.sprenkels@techtenna.com</t>
  </si>
  <si>
    <t>FE001000/21</t>
  </si>
  <si>
    <t>0xE0002F</t>
  </si>
  <si>
    <t>17b'00000000000101111</t>
  </si>
  <si>
    <t>FE001000/25</t>
  </si>
  <si>
    <t>FE001780/25</t>
  </si>
  <si>
    <t>0xE00030</t>
  </si>
  <si>
    <t>17b'00000000000110000</t>
  </si>
  <si>
    <t xml:space="preserve">South Africa </t>
  </si>
  <si>
    <t>LNX Solutions</t>
  </si>
  <si>
    <t xml:space="preserve">matt@lnx-solutions.com </t>
  </si>
  <si>
    <t>FE001800/21</t>
  </si>
  <si>
    <t>0xE0003F</t>
  </si>
  <si>
    <t>17b'00000000000111111</t>
  </si>
  <si>
    <t>FE001800/25</t>
  </si>
  <si>
    <t>FE001F80/25</t>
  </si>
  <si>
    <t>0xE00040</t>
  </si>
  <si>
    <t>17b'00000000001000000</t>
  </si>
  <si>
    <t>Cometa Sas</t>
  </si>
  <si>
    <t xml:space="preserve">viro.carnicelli@cometa-lumandar.com </t>
  </si>
  <si>
    <t>FE002000/21</t>
  </si>
  <si>
    <t>0xE0004F</t>
  </si>
  <si>
    <t>17b'00000000001001111</t>
  </si>
  <si>
    <t>FE002000/25</t>
  </si>
  <si>
    <t>FE002780/25</t>
  </si>
  <si>
    <t>LoRa Alliance NetID Allocation Table</t>
  </si>
  <si>
    <t xml:space="preserve"> Type 0 NetIDs</t>
  </si>
  <si>
    <t xml:space="preserve">Only Sponsor members are eligible for new allocations </t>
  </si>
  <si>
    <t>For additional information regarding NetID assignments, please click HERE to review the NetID FAQ document</t>
  </si>
  <si>
    <t>Stop at 63! See above for free NetIDs.</t>
  </si>
  <si>
    <t xml:space="preserve">Type 3 NetIDs </t>
  </si>
  <si>
    <t xml:space="preserve"> Available NetIDs allocated to Contributor Members (and also to Sponsor Members as a second NetID)</t>
  </si>
  <si>
    <t xml:space="preserve">Type 6 NetIDs </t>
  </si>
  <si>
    <t xml:space="preserve"> Available NetIDs allocated to Adopter and Institutional Members (and also to Contributor Members as a second NetID)</t>
  </si>
  <si>
    <t>Agrology, PBC</t>
  </si>
  <si>
    <t xml:space="preserve">tyler@agrology.ag </t>
  </si>
  <si>
    <t>Available NetIDs allocated to members and non-members. Allocated as contiguous blocks of 16 NetIDs.</t>
  </si>
  <si>
    <t>Starting NetID</t>
  </si>
  <si>
    <t>Starting NwkID</t>
  </si>
  <si>
    <t>Contiguous Block</t>
  </si>
  <si>
    <t>Assigned to:</t>
  </si>
  <si>
    <t>24bit NetID</t>
  </si>
  <si>
    <t>32bit DevAddr</t>
  </si>
  <si>
    <t>Type</t>
  </si>
  <si>
    <t>Type (3 bits)</t>
  </si>
  <si>
    <t>RFU</t>
  </si>
  <si>
    <t>ID</t>
  </si>
  <si>
    <t>Type prefix decimal value</t>
  </si>
  <si>
    <t>Type prefix binary value</t>
  </si>
  <si>
    <t>Number of type prefix bits</t>
  </si>
  <si>
    <t>NwkID Prefix Mask</t>
  </si>
  <si>
    <t>Number of NwkID bits</t>
  </si>
  <si>
    <t>Number of NwkAddr bits</t>
  </si>
  <si>
    <t>Sponsor members</t>
  </si>
  <si>
    <t>000</t>
  </si>
  <si>
    <t>000000000000000 (15 bits)</t>
  </si>
  <si>
    <t>xxxxxx (6 bits)</t>
  </si>
  <si>
    <t>▶</t>
  </si>
  <si>
    <t xml:space="preserve">Reserved </t>
  </si>
  <si>
    <t>001</t>
  </si>
  <si>
    <t>010</t>
  </si>
  <si>
    <t>000000000000 (12 bits)</t>
  </si>
  <si>
    <t>xxxxxxxxx (9 bits)</t>
  </si>
  <si>
    <t>Contributor members</t>
  </si>
  <si>
    <t>011</t>
  </si>
  <si>
    <t>&lt;none&gt;</t>
  </si>
  <si>
    <t>xxxxxxxxxxxxxxxxxxxxx (21 bits)</t>
  </si>
  <si>
    <t>100</t>
  </si>
  <si>
    <t>101</t>
  </si>
  <si>
    <t>Adopter/Institutional</t>
  </si>
  <si>
    <t>110</t>
  </si>
  <si>
    <t>111</t>
  </si>
  <si>
    <t>Not used</t>
  </si>
  <si>
    <t>Note1: RFU bits can be arbitrarily assigned for Type 0 NetID with ID=0 and ID=1 as described in LoRaWAN 1.1 spec.</t>
  </si>
  <si>
    <t xml:space="preserve">Note3: NwkID of a DevAddr is the designated number of LSB of the associated NetID </t>
  </si>
  <si>
    <t xml:space="preserve">Note4: Type 1-7 DevAddrs do not follow the DevAddr format specified in LoRaWAN 1.0.x specs. Assignee of Type 1-7 NetIDs shall follow the DevAddr format specified here even when they are using LoRaWAN 1.0.x implementations.  </t>
  </si>
  <si>
    <t>Example:
Assigned Type 3 NetID: 6291457 decimal, 0x600001 hecadecimal
DevAddrs assigned based on this NetID shall have —
4bit prefix value: 4’b1110
11bit NwkID value: 11’b00000000001
17bit NwkAddr: value assigned by the operator</t>
  </si>
  <si>
    <t>Date</t>
  </si>
  <si>
    <t>By</t>
  </si>
  <si>
    <t>Update</t>
  </si>
  <si>
    <t>Jan 1st, 2015</t>
  </si>
  <si>
    <t>Olivier Hersent/Actility</t>
  </si>
  <si>
    <t>Provisionally added Orange</t>
  </si>
  <si>
    <t>Dec 10th, 2015</t>
  </si>
  <si>
    <t>Provisionally added SK telecom</t>
  </si>
  <si>
    <t>July 27, 2015</t>
  </si>
  <si>
    <t>Provisionally added SagemCom</t>
  </si>
  <si>
    <t>July 24, 2015</t>
  </si>
  <si>
    <t>Provisionally added FastNet</t>
  </si>
  <si>
    <t>July 22, 2015</t>
  </si>
  <si>
    <t>Swapped Swisscom and Proximus after agreement from both</t>
  </si>
  <si>
    <t>July 5th, 2015</t>
  </si>
  <si>
    <t>Nicolas Sornin/Semtech</t>
  </si>
  <si>
    <t>Added Orbiwise , Sennet, KPN, Lace</t>
  </si>
  <si>
    <t>Confirmed Bouygues is OK with netID 7</t>
  </si>
  <si>
    <t>Jan 27th, 2016</t>
  </si>
  <si>
    <t>Peter Thomsen/Orbiwise</t>
  </si>
  <si>
    <t>Provisionally added Tata Communications</t>
  </si>
  <si>
    <t>april 8th, 2016</t>
  </si>
  <si>
    <t>Provisionally added Kerlink</t>
  </si>
  <si>
    <t>April 14th</t>
  </si>
  <si>
    <t>Provisionally added ThingsNetwork</t>
  </si>
  <si>
    <t>June 14th, 2016</t>
  </si>
  <si>
    <t>Alper Yegin/Actility</t>
  </si>
  <si>
    <t>New document format, Digimondo and Cisco assignments added</t>
  </si>
  <si>
    <t>June 15th, 2016</t>
  </si>
  <si>
    <t>CNIC added</t>
  </si>
  <si>
    <t>June 17th, 2016</t>
  </si>
  <si>
    <t xml:space="preserve">Updated Fastnet and A2A with signed form </t>
  </si>
  <si>
    <t>June 18th, 2016</t>
  </si>
  <si>
    <t>A2A status corrected</t>
  </si>
  <si>
    <t>June 24th, 2016</t>
  </si>
  <si>
    <t>Added membership expiration dates; added Multitech, updated SKT.</t>
  </si>
  <si>
    <t>July 4th, 2016</t>
  </si>
  <si>
    <t>CNICG (#22) details revised</t>
  </si>
  <si>
    <t>July 15th, 2016</t>
  </si>
  <si>
    <t>Swisscom and The Things Network updated; Loriot, NNNCo, Flashnet, La Poste, Lar.Tech, Swiss Led, Net868 added</t>
  </si>
  <si>
    <t>Aug 5th, 2016</t>
  </si>
  <si>
    <t>Updated Sagemcom and Kerlink with signed forms, #27 freed (double assignment to La Poste)</t>
  </si>
  <si>
    <t>Axatel added</t>
  </si>
  <si>
    <t>Aug 26th, 2016</t>
  </si>
  <si>
    <t>Telent added</t>
  </si>
  <si>
    <t>Aug 30th, 2016</t>
  </si>
  <si>
    <t>Patavina and Comcast added</t>
  </si>
  <si>
    <t>Sep 10th, 2016</t>
  </si>
  <si>
    <t>Vianet, Gimasi, Talkpool added</t>
  </si>
  <si>
    <t>Sep  19th, 2016</t>
  </si>
  <si>
    <t>Telemar, MCF88 added</t>
  </si>
  <si>
    <t>Sep 27th, 2016</t>
  </si>
  <si>
    <t>VADSLYFE, GIoT added</t>
  </si>
  <si>
    <t>Oct 8th, 2016</t>
  </si>
  <si>
    <t>M2B added</t>
  </si>
  <si>
    <t>Nov 2nd, 2016</t>
  </si>
  <si>
    <t>NNNCo is a contributor now, LACE is EveryNet now, Actility &amp; Orange signed form, ZTE &amp; Airlora added</t>
  </si>
  <si>
    <t>Jan 7th, 2017</t>
  </si>
  <si>
    <t>Updated Bouygues with signed form</t>
  </si>
  <si>
    <t>Feb 10th, 2017</t>
  </si>
  <si>
    <t>TrackNet, Rai Way, Levikom added</t>
  </si>
  <si>
    <t>Feb 14th, 2017</t>
  </si>
  <si>
    <t>Comsol Networks added</t>
  </si>
  <si>
    <t>Feb 18th, 2017</t>
  </si>
  <si>
    <t>SoftBank added</t>
  </si>
  <si>
    <t>Mar 1st, 2017</t>
  </si>
  <si>
    <t>Updated Orbiwise with signed form, Inmarsat added</t>
  </si>
  <si>
    <t>May 19th, 2017</t>
  </si>
  <si>
    <t>Introduced the new NetID/DevAddr scheme</t>
  </si>
  <si>
    <t>Gemalto, Digita, Blink, IOTCAN added</t>
  </si>
  <si>
    <t>June 9th, 2017</t>
  </si>
  <si>
    <t>eleven-x, IoT Network AS,  Senra Tech added; TATA updated with signed form</t>
  </si>
  <si>
    <t>Aug 3rd, 2017</t>
  </si>
  <si>
    <t>EDF, Unidata added</t>
  </si>
  <si>
    <t>Sep 13th, 2017</t>
  </si>
  <si>
    <t>Axatel now a contributor member, added SEAS-NVE, Öresundskraft</t>
  </si>
  <si>
    <t>Sep 19th, 2017</t>
  </si>
  <si>
    <t>Bouygues Telecom enlarged scope to "world"</t>
  </si>
  <si>
    <t>Oct 27th, 2017</t>
  </si>
  <si>
    <t>Ad Net added (provisional)</t>
  </si>
  <si>
    <t>Nov 14th, 2017</t>
  </si>
  <si>
    <t>Sensys, CAT, Spark added</t>
  </si>
  <si>
    <t>ThingPark China added</t>
  </si>
  <si>
    <t>Dec 6th, 2017</t>
  </si>
  <si>
    <t>Alibaba, Senet, ER Telecom Holding added</t>
  </si>
  <si>
    <t>Jan 6th, 2018</t>
  </si>
  <si>
    <t xml:space="preserve">Started allocation of Type 6 NetIDs; scope updated for Senet and Ventia; Nordic, ResIOT, SYSDEV, Appropolis, Macnica, IP-Only, Thingenix added </t>
  </si>
  <si>
    <t>Feb 7th, 2018</t>
  </si>
  <si>
    <t>Definium, Entega, Senseway, 3s, nFore added; Orange name and scope updated</t>
  </si>
  <si>
    <t>Mar 18th, 2018</t>
  </si>
  <si>
    <t>Packetworx, Ooredoo added</t>
  </si>
  <si>
    <t>Apr 22nd, 2018</t>
  </si>
  <si>
    <t>Antenna Hungaria Co, Trinity College Dublin added</t>
  </si>
  <si>
    <t>May 18th, 2018</t>
  </si>
  <si>
    <t>Packetworx granted provisional Type 3, Actility granted secondary Type 3, Digital Nordix granted Type 6.</t>
  </si>
  <si>
    <t>July 13th, 2018</t>
  </si>
  <si>
    <t xml:space="preserve">Alibaba and Kerlink granted second NetID (Type 3), Blink granted second NetID (Type 6), Lyse granted Type 6 NetID </t>
  </si>
  <si>
    <t>VTC Digicom granted Type 6 NetID</t>
  </si>
  <si>
    <t>July 27th, 2018</t>
  </si>
  <si>
    <t>Cisco granted second NetID (Type 3), Machiines Talk granted Type 6 NetID</t>
  </si>
  <si>
    <t>Aug 13th, 2018</t>
  </si>
  <si>
    <t xml:space="preserve">Comcast revised with current membership info and scope=world,  Scheider granted Type 3+6, Connexin granted Type 6 NetIDs </t>
  </si>
  <si>
    <t>Sep 28th, 2018</t>
  </si>
  <si>
    <t>Zenner granted Type 3+6.</t>
  </si>
  <si>
    <t>Oct 17th, 2018</t>
  </si>
  <si>
    <t>Telekom Srbija, REQUEA, Sensor Network Services granted Type 6.</t>
  </si>
  <si>
    <t>Nov 24th, 2018</t>
  </si>
  <si>
    <t>Getraline and MCF88SRL granted Type 6. Boston Networks provisionally granted Type 6. Telemar released its provisional Type 0 and granted a Type 6.</t>
  </si>
  <si>
    <t>Dec 19th, 2018</t>
  </si>
  <si>
    <t>NEC granted Type 3 and Type 6, Hiber granted Type 6, Tencent granted Type 0 and Type 3. Boston Networks granted Type 3 as well, since they decided to upgrade their provisional filing.</t>
  </si>
  <si>
    <t>Dec 20th, 2018</t>
  </si>
  <si>
    <t>Removed provisional status of ER Telecom and updated contact email address</t>
  </si>
  <si>
    <t>Jan 17th, 2019</t>
  </si>
  <si>
    <t xml:space="preserve">MachineQ granted second NetID (Type 3), Milandr and Green House granted Type 6 NetID. </t>
  </si>
  <si>
    <t>Jan 18th, 2019</t>
  </si>
  <si>
    <t>NTT granted Type 3+6 NetIDs.</t>
  </si>
  <si>
    <t>Feb 14th, 2019</t>
  </si>
  <si>
    <t>Mike Parket/LoRa Alliance</t>
  </si>
  <si>
    <t>Updated membership levels, added notes</t>
  </si>
  <si>
    <t>Feb 21st, 2019</t>
  </si>
  <si>
    <t>ICFOSS and Mirakonta granted Type 6 NetIDs</t>
  </si>
  <si>
    <t>Apr 7th, 2019</t>
  </si>
  <si>
    <t>Redexia, Lacuna Space,  Andorra Telecom, Ursalink, Grenoble Alps University granted Type 6, Carnegie Technologies granted Tpye 3 + Type 6 NetIDs</t>
  </si>
  <si>
    <t>Apr 15th, 2019</t>
  </si>
  <si>
    <t>IoTech granted Type 6, KPN Type 3 (as second NetID)</t>
  </si>
  <si>
    <t>Apr 19th, 2019</t>
  </si>
  <si>
    <t>Spectrum (Charter) granted Type 3 and Type 6 NetIDs</t>
  </si>
  <si>
    <t>May Dinh/LoRa Alliance</t>
  </si>
  <si>
    <t>Afnic granted Type 6 NetID</t>
  </si>
  <si>
    <t>May 3rd, 2019</t>
  </si>
  <si>
    <t>Nerospec granted Type 6 NetID</t>
  </si>
  <si>
    <t>May 17th, 2019</t>
  </si>
  <si>
    <t>Sehaj Synergy Technologies Pvt Ltd granted Type 6 NetID</t>
  </si>
  <si>
    <t>May 31st, 2019</t>
  </si>
  <si>
    <t>SingTel released its provisional Type 0. FastNet released its provisional Type 0. Computer Network Information Center &amp; Chinese of Sciences Guangzhou Sub-center (CNIC) released its provisonal Type 0. Flashnet released its Type 0. Swiss Led released its provisional Type 0. MCF88 SRL released its provisional Type 0 and assigned a Type 6. Gemtek released its provisional Type 0. Airlora released its provisional Type 0. Rai Way released its provisonal Type 0. Levikom released its provisional Type 0. Comsol Networks released its provisonal Type 0.</t>
  </si>
  <si>
    <t>June 5th, 2019</t>
  </si>
  <si>
    <t>Net868 released its provisional Type 0. Patavina Technologies released its provisional Type 0. Gimasi released its provisional Type 0. Talkpool released its provisional Type 0.</t>
  </si>
  <si>
    <t>July 9th, 2019</t>
  </si>
  <si>
    <t>Microshare Inc. granted a Type 3 and Type 6 (as second NetID).</t>
  </si>
  <si>
    <t>Aug 23rd, 2019</t>
  </si>
  <si>
    <t>HEIG-VD granted a Type 6 NetID.</t>
  </si>
  <si>
    <t>Aug 26th, 2019</t>
  </si>
  <si>
    <t xml:space="preserve">A2A Smart City scope and contact information updated. </t>
  </si>
  <si>
    <t>Aug 29th, 2019</t>
  </si>
  <si>
    <t>Unitymedia granted Type 3 and Type 6 NetID.</t>
  </si>
  <si>
    <t>Aug 30th, 2019</t>
  </si>
  <si>
    <t>Paige Wireless granted Type 3 and Type 6 NetID.</t>
  </si>
  <si>
    <t>Oct 2nd, 2019</t>
  </si>
  <si>
    <t>Netze BW GmbH granted Type 0 and Type 3 NetID.</t>
  </si>
  <si>
    <t>Oct 3rd, 2019</t>
  </si>
  <si>
    <t>Tektelic granted Type 0 and Type 3 NetID.</t>
  </si>
  <si>
    <t>Nov 5th, 2019</t>
  </si>
  <si>
    <t>Desarrollo de Infraestructura de Telecomunicaciones Peru (Infratel Peru) granted Type 6 NetID. Alperia Fiber granted a Type 6 NetID.</t>
  </si>
  <si>
    <t>Nov 25th, 2019</t>
  </si>
  <si>
    <t xml:space="preserve">Swisscom updated geographical scope to World. </t>
  </si>
  <si>
    <t>Dec 10th, 2019</t>
  </si>
  <si>
    <t xml:space="preserve">First Snow Co., Ltd granted Type 6 NetID. </t>
  </si>
  <si>
    <t>Feb 21st, 2020</t>
  </si>
  <si>
    <t>Acklio granted Type 3 and Type 6 NetID.</t>
  </si>
  <si>
    <t>March 23rd, 2020</t>
  </si>
  <si>
    <t>Vutiliti granted a Type 6 NetID.</t>
  </si>
  <si>
    <t>April 17th, 2020</t>
  </si>
  <si>
    <t xml:space="preserve">Meshed Pty Ltd granted a Type 6 NetID. </t>
  </si>
  <si>
    <t>April 20th, 2020</t>
  </si>
  <si>
    <t>Birdz granted a Type 3 and Type 6 NetID.</t>
  </si>
  <si>
    <t>May 11th, 2020</t>
  </si>
  <si>
    <t>Arthur D Riley &amp; Co Ltd granted a type 6 NetID.</t>
  </si>
  <si>
    <t xml:space="preserve">May 27th, 2020 </t>
  </si>
  <si>
    <t>Charter Communications granted a Type 0 and Type 3 NetID.</t>
  </si>
  <si>
    <t>June 3rd, 2020</t>
  </si>
  <si>
    <t>Komro GmbH granted a Type 6 NetID.</t>
  </si>
  <si>
    <t>Aug 18th, 2020</t>
  </si>
  <si>
    <t>RSAWEB granted a Type 6 NetID. Ceske Radiokomunikace granted a Type 6 NetID.</t>
  </si>
  <si>
    <t>Oct 5th, 2020</t>
  </si>
  <si>
    <t xml:space="preserve">CM Systems LLC granted a Type 6 NetID. </t>
  </si>
  <si>
    <t>Oct 30th, 2020</t>
  </si>
  <si>
    <t>MIOT Melita.io Technology GmbH granted a Type 6 NetID.</t>
  </si>
  <si>
    <t>Nov 5th, 2020</t>
  </si>
  <si>
    <t>PROESYS S.r.l. granted a Type 6 NetID.</t>
  </si>
  <si>
    <t>Nov 17th, 2020</t>
  </si>
  <si>
    <t>MeWe, Inc granted a Type 6 NetID. Blink services updated Company name to Netmore.</t>
  </si>
  <si>
    <t>Nov 30th, 2020</t>
  </si>
  <si>
    <t>Alpha-Omega Technology GmbH &amp; Co. KG granted a Type 6 NetID.</t>
  </si>
  <si>
    <t>Feb 22nd, 2021</t>
  </si>
  <si>
    <t xml:space="preserve">SSE Contracting Limted t/a Mayflower Smart Control granted a Type 6 NetID. </t>
  </si>
  <si>
    <t>May 24th, 2021</t>
  </si>
  <si>
    <t>NNNCo updated Type 0 NetID contact information. Netmore updated Type 3 and Type 6 NetID geographical scope to Europe. VEGA Grieshaber KG granted a Type 6 NetID. Afghan Wireless Communication Company granted a Type 6 NetID. API-K granted a Type 6 NetID.</t>
  </si>
  <si>
    <t>June 11th, 2021</t>
  </si>
  <si>
    <t>Decstream LLC granted a Type 6 NetID. Nova Track Ltd granted a Type 6 NetID. Secondary contact added for Spectrum/Charter Communications.</t>
  </si>
  <si>
    <t>July 8th, 2021</t>
  </si>
  <si>
    <t xml:space="preserve">IMT Atlantique granted a Type 6 NetID. Machines Talk granted a Type 6 and Type 3 NetID. </t>
  </si>
  <si>
    <t>July 30th, 2021</t>
  </si>
  <si>
    <t xml:space="preserve">Yosensi Sp. Zo.o granted a Type 6 NetID. The Saira 2.0, LLC dba The IoT Solutions granted a Type 6 NetID. </t>
  </si>
  <si>
    <t>Aug 20th, 2021</t>
  </si>
  <si>
    <t>Neptune Technology Group granted a Type 3 and Type 6 NetID.</t>
  </si>
  <si>
    <t>Sept 17th, 2021</t>
  </si>
  <si>
    <t>Dave Kjendal/Senet</t>
  </si>
  <si>
    <t>Convert to Excel Tables, calculate DevAddr Subnet and create master list</t>
  </si>
  <si>
    <t>Amazon granted a Type 0 and Type 3 NetID. myDevices granted a Type 3 and Type 6 NetID.</t>
  </si>
  <si>
    <t>Oct 12th, 2021</t>
  </si>
  <si>
    <t xml:space="preserve">Savoie Mont Blanc University granted a Type 6 NetID. </t>
  </si>
  <si>
    <t>Oct 19th, 2021</t>
  </si>
  <si>
    <t>Decentralized Wireless Foundation Inc granted a Type 3 and Type 6 NetID. X-Telia granted a Type 6 NetID.</t>
  </si>
  <si>
    <t>Nov 5th, 2021</t>
  </si>
  <si>
    <t>Deviceroy granted a Type 6 NetID.</t>
  </si>
  <si>
    <t>Jan 12th, 2022</t>
  </si>
  <si>
    <t>Add Type 7 tab</t>
  </si>
  <si>
    <t>Eutelsat S.A. granted a Type 3 and Type 6 NetID. Beijing Dingtek Technology Corp.,Ltd. granted a Type 6 NetID.</t>
  </si>
  <si>
    <t>Jan 13th, 2022</t>
  </si>
  <si>
    <t xml:space="preserve">Techtenna b.v. (non-member) granted a Type 7 NetID. </t>
  </si>
  <si>
    <t>Jan 27th, 2022</t>
  </si>
  <si>
    <t xml:space="preserve">The Things Network Foundation granted a Type 6 NetID. </t>
  </si>
  <si>
    <t>April 19th, 2022</t>
  </si>
  <si>
    <t xml:space="preserve">Clean-up Type 0, 3 and 6 allocations by unassigning allocations to downgrade and non-members. </t>
  </si>
  <si>
    <t>April 21st, 2022</t>
  </si>
  <si>
    <t>LNX Solutions (non-member) granted a Type 7 NetID. Cometa Sas (non-member) granted a Type 7 NetID. Quandify granted a Type 6 NetID. Hutchison Drei Austria GmbH granted a Type 6 NetID.</t>
  </si>
  <si>
    <t>April 27th, 2022</t>
  </si>
  <si>
    <t>Agrology granted a Type 6 NetID.</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</si>
</sst>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409]mmmm\ d\,\ yyyy"/>
  </numFmts>
  <fonts count="25">
    <font>
      <sz val="11.0"/>
      <color rgb="FF000000"/>
      <name val="Calibri"/>
    </font>
    <font>
      <b/>
      <sz val="11.0"/>
      <color/>
      <name val="Calibri"/>
    </font>
    <font>
      <sz val="11.0"/>
      <color/>
      <name val="Calibri"/>
    </font>
    <font>
      <b/>
      <sz val="11.0"/>
      <color rgb="FFFA7D00"/>
      <name val="Calibri"/>
    </font>
    <font>
      <sz val="9.0"/>
      <color rgb="FF000000"/>
      <name val="Courier New"/>
    </font>
    <font/>
    <font>
      <b/>
      <sz val="18.0"/>
      <color rgb="FF000000"/>
      <name val="Calibri"/>
    </font>
    <font>
      <u/>
      <sz val="11.0"/>
      <color/>
      <name val="Calibri"/>
    </font>
    <font>
      <b/>
      <sz val="11.0"/>
      <color rgb="FF000000"/>
      <name val="Calibri"/>
    </font>
    <font>
      <sz val="11.0"/>
      <name val="Calibri"/>
    </font>
    <font>
      <u/>
      <sz val="11.0"/>
      <color/>
      <name val="Calibri"/>
    </font>
    <font>
      <u/>
      <sz val="11.0"/>
      <color/>
      <name val="Calibri"/>
    </font>
    <font>
      <u/>
      <sz val="12.0"/>
      <color rgb="FF0069D9"/>
      <name val="Helvetica Neue"/>
    </font>
    <font>
      <u/>
      <sz val="11.0"/>
      <color/>
      <name val="Calibri"/>
    </font>
    <font>
      <u/>
      <sz val="11.0"/>
      <color/>
      <name val="Calibri"/>
    </font>
    <font>
      <u/>
      <sz val="11.0"/>
      <color/>
      <name val="Calibri"/>
    </font>
    <font>
      <u/>
      <sz val="11.0"/>
      <color/>
      <name val="Calibri"/>
    </font>
    <font>
      <u/>
      <sz val="11.0"/>
      <color/>
      <name val="Calibri"/>
    </font>
    <font>
      <u/>
      <sz val="11.0"/>
      <color/>
      <name val="Calibri"/>
    </font>
    <font>
      <u/>
      <sz val="11.0"/>
      <color/>
      <name val="Calibri"/>
    </font>
    <font>
      <u/>
      <sz val="11.0"/>
      <color/>
      <name val="Calibri"/>
    </font>
    <font>
      <u/>
      <sz val="11.0"/>
      <color rgb="FF0000FF"/>
      <name val="Calibri"/>
    </font>
    <font>
      <sz val="11.0"/>
      <color rgb="FF7F7F7F"/>
      <name val="Calibri"/>
    </font>
    <font>
      <sz val="9.0"/>
      <color rgb="FF000000"/>
      <name val="Calibri"/>
    </font>
    <font>
      <i/>
      <sz val="11.0"/>
      <color rgb="FF000000"/>
      <name val="Calibri"/>
    </font>
  </fonts>
  <fills count="8">
    <fill>
      <patternFill patternType="none"/>
    </fill>
    <fill>
      <patternFill patternType="lightGray"/>
    </fill>
    <fill>
      <patternFill patternType="solid">
        <fgColor rgb="FFFDE9D9"/>
        <bgColor rgb="FFFDE9D9"/>
      </patternFill>
    </fill>
    <fill>
      <patternFill patternType="solid">
        <fgColor rgb="FFF2F2F2"/>
        <bgColor rgb="FFF2F2F2"/>
      </patternFill>
    </fill>
    <fill>
      <patternFill patternType="solid">
        <fgColor rgb="FFFFFF00"/>
        <bgColor rgb="FFFFFF00"/>
      </patternFill>
    </fill>
    <fill>
      <patternFill patternType="solid">
        <fgColor rgb="FFD8D8D8"/>
        <bgColor rgb="FFD8D8D8"/>
      </patternFill>
    </fill>
    <fill>
      <patternFill patternType="solid">
        <fgColor rgb="FFBFBFBF"/>
        <bgColor rgb="FFBFBFBF"/>
      </patternFill>
    </fill>
    <fill>
      <patternFill patternType="solid">
        <fgColor rgb="FFFFC000"/>
        <bgColor rgb="FFFFC000"/>
      </patternFill>
    </fill>
  </fills>
  <borders count="35">
    <border/>
    <border>
      <left/>
      <right/>
      <top style="thin">
        <color rgb="FFFABF8F"/>
      </top>
      <bottom style="thin">
        <color rgb="FFFABF8F"/>
      </bottom>
    </border>
    <border>
      <left/>
      <right/>
      <top/>
      <bottom/>
    </border>
    <border>
      <left style="thin">
        <color rgb="FFFABF8F"/>
      </left>
      <right/>
      <top style="thin">
        <color rgb="FFFABF8F"/>
      </top>
      <bottom style="thin">
        <color rgb="FFFABF8F"/>
      </bottom>
    </border>
    <border>
      <left style="thin">
        <color rgb="FF7F7F7F"/>
      </left>
      <right style="thin">
        <color rgb="FF7F7F7F"/>
      </right>
      <top style="thin">
        <color rgb="FF7F7F7F"/>
      </top>
      <bottom style="thin">
        <color rgb="FF7F7F7F"/>
      </bottom>
    </border>
    <border>
      <left/>
      <top/>
      <bottom/>
    </border>
    <border>
      <top/>
      <bottom/>
    </border>
    <border>
      <right/>
      <top/>
      <bottom/>
    </border>
    <border>
      <right style="thin">
        <color rgb="FF000000"/>
      </right>
      <bottom style="thin">
        <color rgb="FF000000"/>
      </bottom>
    </border>
    <border>
      <left style="thin">
        <color rgb="FF000000"/>
      </left>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top style="thin">
        <color rgb="FF000000"/>
      </top>
      <bottom style="thin">
        <color rgb="FF000000"/>
      </bottom>
    </border>
    <border>
      <left style="thin">
        <color rgb="FF000000"/>
      </left>
      <right/>
      <top style="thin">
        <color rgb="FF000000"/>
      </top>
      <bottom/>
    </border>
    <border>
      <left style="thin">
        <color rgb="FF000000"/>
      </left>
      <right style="thin">
        <color rgb="FF000000"/>
      </right>
      <top style="thin">
        <color rgb="FF000000"/>
      </top>
    </border>
    <border>
      <left style="thin">
        <color rgb="FF000000"/>
      </left>
      <right style="thin">
        <color rgb="FF000000"/>
      </right>
      <top style="thin">
        <color rgb="FF000000"/>
      </top>
      <bottom/>
    </border>
    <border>
      <left style="thin">
        <color rgb="FF000000"/>
      </left>
      <right/>
      <top/>
      <bottom style="thin">
        <color rgb="FF000000"/>
      </bottom>
    </border>
    <border>
      <left style="thin">
        <color rgb="FF000000"/>
      </left>
      <top style="thin">
        <color rgb="FF000000"/>
      </top>
    </border>
    <border>
      <right style="thin">
        <color rgb="FF000000"/>
      </right>
    </border>
    <border>
      <left style="thin">
        <color rgb="FF000000"/>
      </left>
    </border>
    <border>
      <left style="thin">
        <color rgb="FF000000"/>
      </left>
      <right style="thin">
        <color rgb="FF000000"/>
      </right>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bottom style="thin">
        <color rgb="FF000000"/>
      </bottom>
    </border>
    <border>
      <top/>
      <bottom style="thin">
        <color rgb="FF000000"/>
      </bottom>
    </border>
    <border>
      <right/>
      <top/>
      <bottom style="thin">
        <color rgb="FF000000"/>
      </bottom>
    </border>
    <border>
      <left/>
      <top/>
    </border>
    <border>
      <top/>
    </border>
    <border>
      <right/>
      <top/>
    </border>
    <border>
      <left/>
    </border>
    <border>
      <right/>
    </border>
    <border>
      <left/>
      <bottom/>
    </border>
    <border>
      <bottom/>
    </border>
    <border>
      <right/>
      <bottom/>
    </border>
  </borders>
  <cellStyleXfs count="1">
    <xf borderId="0" fillId="0" fontId="0" numFmtId="0" applyAlignment="1" applyFont="1"/>
  </cellStyleXfs>
  <cellXfs count="153">
    <xf borderId="0" fillId="0" fontId="0" numFmtId="0" xfId="0" applyAlignment="1" applyFont="1">
      <alignment readingOrder="0" shrinkToFit="0" vertical="bottom" wrapText="0"/>
    </xf>
    <xf borderId="1" fillId="0" fontId="1" numFmtId="0" xfId="0" applyAlignment="1" applyBorder="1" applyFont="1">
      <alignment horizontal="center"/>
    </xf>
    <xf borderId="2" fillId="0" fontId="1" numFmtId="0" xfId="0" applyAlignment="1" applyBorder="1" applyFont="1">
      <alignment horizontal="center"/>
    </xf>
    <xf borderId="3" fillId="2" fontId="2" numFmtId="0" xfId="0" applyBorder="1" applyFill="1" applyFont="1"/>
    <xf borderId="4" fillId="3" fontId="3" numFmtId="0" xfId="0" applyBorder="1" applyFill="1" applyFont="1"/>
    <xf borderId="2" fillId="4" fontId="0" numFmtId="0" xfId="0" applyBorder="1" applyFill="1" applyFont="1"/>
    <xf borderId="0" fillId="0" fontId="4" numFmtId="0" xfId="0" applyFont="1"/>
    <xf borderId="0" fillId="0" fontId="5" numFmtId="0" xfId="0" applyFont="1"/>
    <xf borderId="0" fillId="0" fontId="0" numFmtId="14" xfId="0" applyFont="1" applyNumberFormat="1"/>
    <xf borderId="0" fillId="0" fontId="0" numFmtId="0" xfId="0" applyFont="1"/>
    <xf borderId="0" fillId="0" fontId="0" numFmtId="0" xfId="0" applyAlignment="1" applyFont="1">
      <alignment shrinkToFit="0" wrapText="1"/>
    </xf>
    <xf borderId="0" fillId="0" fontId="6" numFmtId="0" xfId="0" applyAlignment="1" applyFont="1">
      <alignment horizontal="center" shrinkToFit="0" vertical="center" wrapText="1"/>
    </xf>
    <xf borderId="5" fillId="5" fontId="0" numFmtId="0" xfId="0" applyAlignment="1" applyBorder="1" applyFill="1" applyFont="1">
      <alignment horizontal="center" shrinkToFit="0" wrapText="1"/>
    </xf>
    <xf borderId="6" fillId="0" fontId="5" numFmtId="0" xfId="0" applyBorder="1" applyFont="1"/>
    <xf borderId="7" fillId="0" fontId="5" numFmtId="0" xfId="0" applyBorder="1" applyFont="1"/>
    <xf borderId="0" fillId="0" fontId="0" numFmtId="14" xfId="0" applyAlignment="1" applyFont="1" applyNumberFormat="1">
      <alignment horizontal="left" shrinkToFit="0" wrapText="1"/>
    </xf>
    <xf borderId="0" fillId="0" fontId="0" numFmtId="0" xfId="0" applyAlignment="1" applyFont="1">
      <alignment horizontal="left" shrinkToFit="0" wrapText="1"/>
    </xf>
    <xf borderId="0" fillId="0" fontId="7" numFmtId="0" xfId="0" applyAlignment="1" applyFont="1">
      <alignment horizontal="left" shrinkToFit="0" wrapText="1"/>
    </xf>
    <xf borderId="0" fillId="0" fontId="0" numFmtId="0" xfId="0" applyAlignment="1" applyFont="1">
      <alignment shrinkToFit="0" vertical="center" wrapText="1"/>
    </xf>
    <xf borderId="8" fillId="0" fontId="8" numFmtId="0" xfId="0" applyAlignment="1" applyBorder="1" applyFont="1">
      <alignment shrinkToFit="0" vertical="center" wrapText="1"/>
    </xf>
    <xf borderId="9" fillId="0" fontId="8" numFmtId="0" xfId="0" applyAlignment="1" applyBorder="1" applyFont="1">
      <alignment shrinkToFit="0" vertical="center" wrapText="1"/>
    </xf>
    <xf borderId="10" fillId="0" fontId="8" numFmtId="0" xfId="0" applyAlignment="1" applyBorder="1" applyFont="1">
      <alignment shrinkToFit="0" vertical="center" wrapText="1"/>
    </xf>
    <xf borderId="10" fillId="0" fontId="8" numFmtId="0" xfId="0" applyAlignment="1" applyBorder="1" applyFont="1">
      <alignment horizontal="left" shrinkToFit="0" vertical="center" wrapText="1"/>
    </xf>
    <xf borderId="9" fillId="0" fontId="8" numFmtId="0" xfId="0" applyAlignment="1" applyBorder="1" applyFont="1">
      <alignment horizontal="left" shrinkToFit="0" vertical="center" wrapText="1"/>
    </xf>
    <xf borderId="0" fillId="0" fontId="8" numFmtId="0" xfId="0" applyAlignment="1" applyFont="1">
      <alignment shrinkToFit="0" vertical="center" wrapText="1"/>
    </xf>
    <xf borderId="11" fillId="0" fontId="0" numFmtId="2" xfId="0" applyAlignment="1" applyBorder="1" applyFont="1" applyNumberFormat="1">
      <alignment shrinkToFit="0" wrapText="1"/>
    </xf>
    <xf borderId="12" fillId="0" fontId="0" numFmtId="0" xfId="0" applyAlignment="1" applyBorder="1" applyFont="1">
      <alignment horizontal="center" shrinkToFit="0" vertical="center" wrapText="1"/>
    </xf>
    <xf borderId="11" fillId="0" fontId="0" numFmtId="1" xfId="0" applyAlignment="1" applyBorder="1" applyFont="1" applyNumberFormat="1">
      <alignment shrinkToFit="0" vertical="center" wrapText="1"/>
    </xf>
    <xf borderId="11" fillId="0" fontId="0" numFmtId="0" xfId="0" applyAlignment="1" applyBorder="1" applyFont="1">
      <alignment shrinkToFit="0" wrapText="1"/>
    </xf>
    <xf borderId="11" fillId="0" fontId="9" numFmtId="0" xfId="0" applyAlignment="1" applyBorder="1" applyFont="1">
      <alignment horizontal="left" shrinkToFit="0" wrapText="1"/>
    </xf>
    <xf borderId="11" fillId="0" fontId="9" numFmtId="0" xfId="0" applyAlignment="1" applyBorder="1" applyFont="1">
      <alignment shrinkToFit="0" vertical="center" wrapText="1"/>
    </xf>
    <xf borderId="0" fillId="0" fontId="0" numFmtId="0" xfId="0" applyAlignment="1" applyFont="1">
      <alignment shrinkToFit="0" wrapText="1"/>
    </xf>
    <xf borderId="11" fillId="0" fontId="9" numFmtId="0" xfId="0" applyAlignment="1" applyBorder="1" applyFont="1">
      <alignment shrinkToFit="0" wrapText="1"/>
    </xf>
    <xf borderId="11" fillId="0" fontId="9" numFmtId="14" xfId="0" applyAlignment="1" applyBorder="1" applyFont="1" applyNumberFormat="1">
      <alignment horizontal="left" shrinkToFit="0" wrapText="1"/>
    </xf>
    <xf borderId="11" fillId="3" fontId="0" numFmtId="2" xfId="0" applyAlignment="1" applyBorder="1" applyFont="1" applyNumberFormat="1">
      <alignment shrinkToFit="0" wrapText="1"/>
    </xf>
    <xf borderId="13" fillId="3" fontId="0" numFmtId="0" xfId="0" applyAlignment="1" applyBorder="1" applyFont="1">
      <alignment horizontal="center" shrinkToFit="0" vertical="center" wrapText="1"/>
    </xf>
    <xf borderId="11" fillId="3" fontId="0" numFmtId="1" xfId="0" applyAlignment="1" applyBorder="1" applyFont="1" applyNumberFormat="1">
      <alignment shrinkToFit="0" vertical="center" wrapText="1"/>
    </xf>
    <xf borderId="11" fillId="3" fontId="0" numFmtId="0" xfId="0" applyAlignment="1" applyBorder="1" applyFont="1">
      <alignment shrinkToFit="0" wrapText="1"/>
    </xf>
    <xf borderId="11" fillId="3" fontId="9" numFmtId="0" xfId="0" applyAlignment="1" applyBorder="1" applyFont="1">
      <alignment shrinkToFit="0" wrapText="1"/>
    </xf>
    <xf borderId="11" fillId="3" fontId="9" numFmtId="0" xfId="0" applyAlignment="1" applyBorder="1" applyFont="1">
      <alignment horizontal="left" shrinkToFit="0" wrapText="1"/>
    </xf>
    <xf borderId="0" fillId="0" fontId="10" numFmtId="0" xfId="0" applyFont="1"/>
    <xf borderId="11" fillId="0" fontId="9" numFmtId="0" xfId="0" applyBorder="1" applyFont="1"/>
    <xf borderId="14" fillId="3" fontId="0" numFmtId="0" xfId="0" applyAlignment="1" applyBorder="1" applyFont="1">
      <alignment horizontal="center" shrinkToFit="0" vertical="center" wrapText="1"/>
    </xf>
    <xf borderId="15" fillId="0" fontId="9" numFmtId="0" xfId="0" applyAlignment="1" applyBorder="1" applyFont="1">
      <alignment horizontal="left" shrinkToFit="0" wrapText="1"/>
    </xf>
    <xf borderId="0" fillId="0" fontId="9" numFmtId="0" xfId="0" applyFont="1"/>
    <xf borderId="11" fillId="0" fontId="11" numFmtId="0" xfId="0" applyAlignment="1" applyBorder="1" applyFont="1">
      <alignment shrinkToFit="0" wrapText="1"/>
    </xf>
    <xf borderId="12" fillId="0" fontId="9" numFmtId="0" xfId="0" applyAlignment="1" applyBorder="1" applyFont="1">
      <alignment shrinkToFit="0" wrapText="1"/>
    </xf>
    <xf borderId="15" fillId="0" fontId="9" numFmtId="0" xfId="0" applyAlignment="1" applyBorder="1" applyFont="1">
      <alignment shrinkToFit="0" wrapText="1"/>
    </xf>
    <xf borderId="11" fillId="0" fontId="0" numFmtId="0" xfId="0" applyBorder="1" applyFont="1"/>
    <xf borderId="16" fillId="3" fontId="0" numFmtId="2" xfId="0" applyAlignment="1" applyBorder="1" applyFont="1" applyNumberFormat="1">
      <alignment shrinkToFit="0" wrapText="1"/>
    </xf>
    <xf borderId="16" fillId="3" fontId="0" numFmtId="1" xfId="0" applyAlignment="1" applyBorder="1" applyFont="1" applyNumberFormat="1">
      <alignment shrinkToFit="0" vertical="center" wrapText="1"/>
    </xf>
    <xf borderId="11" fillId="3" fontId="0" numFmtId="0" xfId="0" applyAlignment="1" applyBorder="1" applyFont="1">
      <alignment horizontal="center" shrinkToFit="0" vertical="center" wrapText="1"/>
    </xf>
    <xf borderId="11" fillId="3" fontId="9" numFmtId="14" xfId="0" applyAlignment="1" applyBorder="1" applyFont="1" applyNumberFormat="1">
      <alignment horizontal="left" shrinkToFit="0" wrapText="1"/>
    </xf>
    <xf borderId="11" fillId="3" fontId="0" numFmtId="0" xfId="0" applyBorder="1" applyFont="1"/>
    <xf borderId="17" fillId="3" fontId="0" numFmtId="0" xfId="0" applyAlignment="1" applyBorder="1" applyFont="1">
      <alignment horizontal="center" shrinkToFit="0" vertical="center" wrapText="1"/>
    </xf>
    <xf borderId="18" fillId="0" fontId="0" numFmtId="0" xfId="0" applyAlignment="1" applyBorder="1" applyFont="1">
      <alignment horizontal="center" shrinkToFit="0" vertical="center" wrapText="1"/>
    </xf>
    <xf borderId="15" fillId="0" fontId="0" numFmtId="0" xfId="0" applyAlignment="1" applyBorder="1" applyFont="1">
      <alignment shrinkToFit="0" wrapText="1"/>
    </xf>
    <xf borderId="15" fillId="0" fontId="9" numFmtId="14" xfId="0" applyAlignment="1" applyBorder="1" applyFont="1" applyNumberFormat="1">
      <alignment horizontal="left" shrinkToFit="0" wrapText="1"/>
    </xf>
    <xf borderId="11" fillId="0" fontId="12" numFmtId="0" xfId="0" applyBorder="1" applyFont="1"/>
    <xf borderId="15" fillId="0" fontId="0" numFmtId="2" xfId="0" applyAlignment="1" applyBorder="1" applyFont="1" applyNumberFormat="1">
      <alignment shrinkToFit="0" wrapText="1"/>
    </xf>
    <xf borderId="15" fillId="0" fontId="0" numFmtId="1" xfId="0" applyAlignment="1" applyBorder="1" applyFont="1" applyNumberFormat="1">
      <alignment shrinkToFit="0" vertical="center" wrapText="1"/>
    </xf>
    <xf borderId="11" fillId="0" fontId="0" numFmtId="2" xfId="0" applyBorder="1" applyFont="1" applyNumberFormat="1"/>
    <xf borderId="11" fillId="0" fontId="0" numFmtId="0" xfId="0" applyAlignment="1" applyBorder="1" applyFont="1">
      <alignment horizontal="center" vertical="center"/>
    </xf>
    <xf borderId="11" fillId="0" fontId="0" numFmtId="1" xfId="0" applyAlignment="1" applyBorder="1" applyFont="1" applyNumberFormat="1">
      <alignment vertical="center"/>
    </xf>
    <xf borderId="11" fillId="0" fontId="0" numFmtId="0" xfId="0" applyAlignment="1" applyBorder="1" applyFont="1">
      <alignment horizontal="left"/>
    </xf>
    <xf borderId="11" fillId="0" fontId="9" numFmtId="0" xfId="0" applyAlignment="1" applyBorder="1" applyFont="1">
      <alignment horizontal="left"/>
    </xf>
    <xf borderId="11" fillId="0" fontId="9" numFmtId="14" xfId="0" applyAlignment="1" applyBorder="1" applyFont="1" applyNumberFormat="1">
      <alignment horizontal="left"/>
    </xf>
    <xf borderId="11" fillId="0" fontId="0" numFmtId="0" xfId="0" applyAlignment="1" applyBorder="1" applyFont="1">
      <alignment horizontal="left" shrinkToFit="0" wrapText="1"/>
    </xf>
    <xf borderId="11" fillId="0" fontId="0" numFmtId="14" xfId="0" applyAlignment="1" applyBorder="1" applyFont="1" applyNumberFormat="1">
      <alignment horizontal="left" shrinkToFit="0" wrapText="1"/>
    </xf>
    <xf borderId="11" fillId="0" fontId="0" numFmtId="14" xfId="0" applyAlignment="1" applyBorder="1" applyFont="1" applyNumberFormat="1">
      <alignment horizontal="left"/>
    </xf>
    <xf borderId="11" fillId="0" fontId="13" numFmtId="0" xfId="0" applyAlignment="1" applyBorder="1" applyFont="1">
      <alignment horizontal="left"/>
    </xf>
    <xf borderId="11" fillId="0" fontId="0" numFmtId="0" xfId="0" applyAlignment="1" applyBorder="1" applyFont="1">
      <alignment horizontal="center" shrinkToFit="0" vertical="center" wrapText="1"/>
    </xf>
    <xf borderId="15" fillId="0" fontId="0" numFmtId="0" xfId="0" applyAlignment="1" applyBorder="1" applyFont="1">
      <alignment horizontal="center" shrinkToFit="0" vertical="center" wrapText="1"/>
    </xf>
    <xf borderId="15" fillId="0" fontId="0" numFmtId="14" xfId="0" applyAlignment="1" applyBorder="1" applyFont="1" applyNumberFormat="1">
      <alignment horizontal="left" shrinkToFit="0" wrapText="1"/>
    </xf>
    <xf borderId="15" fillId="0" fontId="14" numFmtId="0" xfId="0" applyAlignment="1" applyBorder="1" applyFont="1">
      <alignment shrinkToFit="0" wrapText="1"/>
    </xf>
    <xf borderId="15" fillId="0" fontId="0" numFmtId="0" xfId="0" applyAlignment="1" applyBorder="1" applyFont="1">
      <alignment horizontal="left" shrinkToFit="0" wrapText="1"/>
    </xf>
    <xf borderId="2" fillId="4" fontId="0" numFmtId="0" xfId="0" applyAlignment="1" applyBorder="1" applyFont="1">
      <alignment shrinkToFit="0" vertical="center" wrapText="1"/>
    </xf>
    <xf borderId="0" fillId="0" fontId="0" numFmtId="2" xfId="0" applyAlignment="1" applyFont="1" applyNumberFormat="1">
      <alignment shrinkToFit="0" wrapText="1"/>
    </xf>
    <xf borderId="0" fillId="0" fontId="15" numFmtId="0" xfId="0" applyAlignment="1" applyFont="1">
      <alignment horizontal="center" shrinkToFit="0" wrapText="1"/>
    </xf>
    <xf borderId="0" fillId="0" fontId="0" numFmtId="1" xfId="0" applyAlignment="1" applyFont="1" applyNumberFormat="1">
      <alignment shrinkToFit="0" vertical="center" wrapText="1"/>
    </xf>
    <xf borderId="19" fillId="0" fontId="8" numFmtId="2" xfId="0" applyAlignment="1" applyBorder="1" applyFont="1" applyNumberFormat="1">
      <alignment shrinkToFit="0" vertical="center" wrapText="1"/>
    </xf>
    <xf borderId="20" fillId="0" fontId="8" numFmtId="1" xfId="0" applyAlignment="1" applyBorder="1" applyFont="1" applyNumberFormat="1">
      <alignment shrinkToFit="0" vertical="center" wrapText="1"/>
    </xf>
    <xf borderId="21" fillId="0" fontId="8" numFmtId="0" xfId="0" applyAlignment="1" applyBorder="1" applyFont="1">
      <alignment shrinkToFit="0" vertical="center" wrapText="1"/>
    </xf>
    <xf borderId="21" fillId="0" fontId="8" numFmtId="0" xfId="0" applyAlignment="1" applyBorder="1" applyFont="1">
      <alignment horizontal="left" shrinkToFit="0" vertical="center" wrapText="1"/>
    </xf>
    <xf borderId="20" fillId="0" fontId="0" numFmtId="0" xfId="0" applyAlignment="1" applyBorder="1" applyFont="1">
      <alignment shrinkToFit="0" vertical="center" wrapText="1"/>
    </xf>
    <xf borderId="15" fillId="0" fontId="8" numFmtId="0" xfId="0" applyAlignment="1" applyBorder="1" applyFont="1">
      <alignment shrinkToFit="0" vertical="center" wrapText="1"/>
    </xf>
    <xf borderId="15" fillId="0" fontId="8" numFmtId="0" xfId="0" applyAlignment="1" applyBorder="1" applyFont="1">
      <alignment horizontal="left" shrinkToFit="0" vertical="center" wrapText="1"/>
    </xf>
    <xf borderId="0" fillId="0" fontId="0" numFmtId="0" xfId="0" applyAlignment="1" applyFont="1">
      <alignment shrinkToFit="0" vertical="center" wrapText="1"/>
    </xf>
    <xf borderId="11" fillId="0" fontId="0" numFmtId="0" xfId="0" applyAlignment="1" applyBorder="1" applyFont="1">
      <alignment horizontal="left" shrinkToFit="0" vertical="center" wrapText="1"/>
    </xf>
    <xf borderId="15" fillId="0" fontId="9" numFmtId="0" xfId="0" applyBorder="1" applyFont="1"/>
    <xf borderId="12" fillId="0" fontId="0" numFmtId="0" xfId="0" applyAlignment="1" applyBorder="1" applyFont="1">
      <alignment shrinkToFit="0" wrapText="1"/>
    </xf>
    <xf borderId="0" fillId="0" fontId="0" numFmtId="14" xfId="0" applyAlignment="1" applyFont="1" applyNumberFormat="1">
      <alignment horizontal="left" shrinkToFit="0" wrapText="1"/>
    </xf>
    <xf borderId="18" fillId="0" fontId="0" numFmtId="0" xfId="0" applyAlignment="1" applyBorder="1" applyFont="1">
      <alignment shrinkToFit="0" wrapText="1"/>
    </xf>
    <xf borderId="11" fillId="0" fontId="0" numFmtId="0" xfId="0" applyAlignment="1" applyBorder="1" applyFont="1">
      <alignment horizontal="center" shrinkToFit="0" wrapText="1"/>
    </xf>
    <xf borderId="15" fillId="0" fontId="9" numFmtId="0" xfId="0" applyAlignment="1" applyBorder="1" applyFont="1">
      <alignment horizontal="left"/>
    </xf>
    <xf borderId="15" fillId="0" fontId="0" numFmtId="0" xfId="0" applyAlignment="1" applyBorder="1" applyFont="1">
      <alignment horizontal="left"/>
    </xf>
    <xf borderId="15" fillId="0" fontId="0" numFmtId="14" xfId="0" applyAlignment="1" applyBorder="1" applyFont="1" applyNumberFormat="1">
      <alignment horizontal="left"/>
    </xf>
    <xf borderId="0" fillId="0" fontId="0" numFmtId="0" xfId="0" applyAlignment="1" applyFont="1">
      <alignment horizontal="left"/>
    </xf>
    <xf borderId="0" fillId="0" fontId="0" numFmtId="14" xfId="0" applyAlignment="1" applyFont="1" applyNumberFormat="1">
      <alignment horizontal="left"/>
    </xf>
    <xf borderId="11" fillId="0" fontId="16" numFmtId="0" xfId="0" applyAlignment="1" applyBorder="1" applyFont="1">
      <alignment horizontal="left" shrinkToFit="0" wrapText="1"/>
    </xf>
    <xf borderId="0" fillId="0" fontId="0" numFmtId="12" xfId="0" applyAlignment="1" applyFont="1" applyNumberFormat="1">
      <alignment shrinkToFit="0" wrapText="1"/>
    </xf>
    <xf borderId="21" fillId="0" fontId="0" numFmtId="0" xfId="0" applyAlignment="1" applyBorder="1" applyFont="1">
      <alignment shrinkToFit="0" vertical="center" wrapText="1"/>
    </xf>
    <xf borderId="11" fillId="0" fontId="8" numFmtId="0" xfId="0" applyAlignment="1" applyBorder="1" applyFont="1">
      <alignment shrinkToFit="0" vertical="center" wrapText="1"/>
    </xf>
    <xf borderId="11" fillId="0" fontId="8" numFmtId="0" xfId="0" applyAlignment="1" applyBorder="1" applyFont="1">
      <alignment horizontal="left" shrinkToFit="0" vertical="center" wrapText="1"/>
    </xf>
    <xf borderId="10" fillId="0" fontId="0" numFmtId="0" xfId="0" applyAlignment="1" applyBorder="1" applyFont="1">
      <alignment horizontal="left" shrinkToFit="0" wrapText="1"/>
    </xf>
    <xf borderId="11" fillId="0" fontId="17" numFmtId="0" xfId="0" applyBorder="1" applyFont="1"/>
    <xf borderId="0" fillId="0" fontId="9" numFmtId="0" xfId="0" applyAlignment="1" applyFont="1">
      <alignment horizontal="left"/>
    </xf>
    <xf borderId="11" fillId="0" fontId="0" numFmtId="14" xfId="0" applyBorder="1" applyFont="1" applyNumberFormat="1"/>
    <xf borderId="0" fillId="0" fontId="18" numFmtId="0" xfId="0" applyAlignment="1" applyFont="1">
      <alignment horizontal="left"/>
    </xf>
    <xf borderId="11" fillId="0" fontId="19" numFmtId="0" xfId="0" applyAlignment="1" applyBorder="1" applyFont="1">
      <alignment shrinkToFit="0" vertical="center" wrapText="1"/>
    </xf>
    <xf borderId="15" fillId="0" fontId="20" numFmtId="0" xfId="0" applyAlignment="1" applyBorder="1" applyFont="1">
      <alignment horizontal="left"/>
    </xf>
    <xf borderId="11" fillId="0" fontId="21" numFmtId="0" xfId="0" applyAlignment="1" applyBorder="1" applyFont="1">
      <alignment shrinkToFit="0" wrapText="1"/>
    </xf>
    <xf borderId="12" fillId="0" fontId="0" numFmtId="0" xfId="0" applyAlignment="1" applyBorder="1" applyFont="1">
      <alignment horizontal="left" shrinkToFit="0" wrapText="1"/>
    </xf>
    <xf borderId="19" fillId="0" fontId="1" numFmtId="2" xfId="0" applyAlignment="1" applyBorder="1" applyFont="1" applyNumberFormat="1">
      <alignment shrinkToFit="0" vertical="center" wrapText="1"/>
    </xf>
    <xf borderId="20" fillId="0" fontId="1" numFmtId="1" xfId="0" applyAlignment="1" applyBorder="1" applyFont="1" applyNumberFormat="1">
      <alignment shrinkToFit="0" vertical="center" wrapText="1"/>
    </xf>
    <xf borderId="21" fillId="0" fontId="1" numFmtId="0" xfId="0" applyAlignment="1" applyBorder="1" applyFont="1">
      <alignment shrinkToFit="0" vertical="center" wrapText="1"/>
    </xf>
    <xf borderId="12" fillId="0" fontId="8" numFmtId="0" xfId="0" applyAlignment="1" applyBorder="1" applyFont="1">
      <alignment horizontal="left" shrinkToFit="0" vertical="center" wrapText="1"/>
    </xf>
    <xf borderId="0" fillId="0" fontId="8" numFmtId="1" xfId="0" applyAlignment="1" applyFont="1" applyNumberFormat="1">
      <alignment shrinkToFit="0" vertical="center" wrapText="1"/>
    </xf>
    <xf borderId="12" fillId="0" fontId="0" numFmtId="0" xfId="0" applyAlignment="1" applyBorder="1" applyFont="1">
      <alignment horizontal="left" shrinkToFit="0" vertical="center" wrapText="1"/>
    </xf>
    <xf borderId="0" fillId="0" fontId="0" numFmtId="1" xfId="0" applyAlignment="1" applyFont="1" applyNumberFormat="1">
      <alignment shrinkToFit="0" wrapText="1"/>
    </xf>
    <xf borderId="12" fillId="5" fontId="0" numFmtId="0" xfId="0" applyAlignment="1" applyBorder="1" applyFont="1">
      <alignment horizontal="center"/>
    </xf>
    <xf borderId="22" fillId="0" fontId="5" numFmtId="0" xfId="0" applyBorder="1" applyFont="1"/>
    <xf borderId="23" fillId="0" fontId="5" numFmtId="0" xfId="0" applyBorder="1" applyFont="1"/>
    <xf borderId="24" fillId="5" fontId="0" numFmtId="0" xfId="0" applyAlignment="1" applyBorder="1" applyFont="1">
      <alignment horizontal="center"/>
    </xf>
    <xf borderId="25" fillId="0" fontId="5" numFmtId="0" xfId="0" applyBorder="1" applyFont="1"/>
    <xf borderId="26" fillId="0" fontId="5" numFmtId="0" xfId="0" applyBorder="1" applyFont="1"/>
    <xf borderId="11" fillId="3" fontId="0" numFmtId="0" xfId="0" applyBorder="1" applyFont="1"/>
    <xf borderId="11" fillId="3" fontId="0" numFmtId="0" xfId="0" applyAlignment="1" applyBorder="1" applyFont="1">
      <alignment shrinkToFit="0" wrapText="1"/>
    </xf>
    <xf borderId="11" fillId="3" fontId="22" numFmtId="0" xfId="0" applyAlignment="1" applyBorder="1" applyFont="1">
      <alignment shrinkToFit="0" wrapText="1"/>
    </xf>
    <xf borderId="11" fillId="3" fontId="9" numFmtId="0" xfId="0" applyAlignment="1" applyBorder="1" applyFont="1">
      <alignment shrinkToFit="0" wrapText="1"/>
    </xf>
    <xf borderId="13" fillId="3" fontId="9" numFmtId="0" xfId="0" applyAlignment="1" applyBorder="1" applyFont="1">
      <alignment shrinkToFit="0" wrapText="1"/>
    </xf>
    <xf borderId="0" fillId="0" fontId="0" numFmtId="0" xfId="0" applyAlignment="1" applyFont="1">
      <alignment horizontal="center"/>
    </xf>
    <xf borderId="11" fillId="3" fontId="0" numFmtId="49" xfId="0" applyBorder="1" applyFont="1" applyNumberFormat="1"/>
    <xf borderId="11" fillId="3" fontId="0" numFmtId="0" xfId="0" applyAlignment="1" applyBorder="1" applyFont="1">
      <alignment horizontal="left"/>
    </xf>
    <xf borderId="11" fillId="3" fontId="22" numFmtId="0" xfId="0" applyAlignment="1" applyBorder="1" applyFont="1">
      <alignment horizontal="left"/>
    </xf>
    <xf borderId="11" fillId="3" fontId="9" numFmtId="0" xfId="0" applyBorder="1" applyFont="1"/>
    <xf borderId="13" fillId="3" fontId="9" numFmtId="0" xfId="0" applyBorder="1" applyFont="1"/>
    <xf borderId="11" fillId="6" fontId="23" numFmtId="0" xfId="0" applyBorder="1" applyFill="1" applyFont="1"/>
    <xf borderId="0" fillId="0" fontId="0" numFmtId="49" xfId="0" applyAlignment="1" applyFont="1" applyNumberFormat="1">
      <alignment horizontal="left" shrinkToFit="0" wrapText="1"/>
    </xf>
    <xf borderId="27" fillId="7" fontId="0" numFmtId="0" xfId="0" applyAlignment="1" applyBorder="1" applyFill="1" applyFont="1">
      <alignment horizontal="left" shrinkToFit="0" wrapText="1"/>
    </xf>
    <xf borderId="28" fillId="0" fontId="5" numFmtId="0" xfId="0" applyBorder="1" applyFont="1"/>
    <xf borderId="29" fillId="0" fontId="5" numFmtId="0" xfId="0" applyBorder="1" applyFont="1"/>
    <xf borderId="30" fillId="0" fontId="5" numFmtId="0" xfId="0" applyBorder="1" applyFont="1"/>
    <xf borderId="31" fillId="0" fontId="5" numFmtId="0" xfId="0" applyBorder="1" applyFont="1"/>
    <xf borderId="32" fillId="0" fontId="5" numFmtId="0" xfId="0" applyBorder="1" applyFont="1"/>
    <xf borderId="33" fillId="0" fontId="5" numFmtId="0" xfId="0" applyBorder="1" applyFont="1"/>
    <xf borderId="34" fillId="0" fontId="5" numFmtId="0" xfId="0" applyBorder="1" applyFont="1"/>
    <xf borderId="2" fillId="7" fontId="0" numFmtId="0" xfId="0" applyAlignment="1" applyBorder="1" applyFont="1">
      <alignment horizontal="left" shrinkToFit="0" wrapText="1"/>
    </xf>
    <xf borderId="0" fillId="0" fontId="24" numFmtId="0" xfId="0" applyAlignment="1" applyFont="1">
      <alignment horizontal="left" shrinkToFit="0" wrapText="1"/>
    </xf>
    <xf borderId="0" fillId="0" fontId="0" numFmtId="14" xfId="0" applyFont="1" applyNumberFormat="1"/>
    <xf borderId="0" fillId="0" fontId="0" numFmtId="15" xfId="0" applyFont="1" applyNumberFormat="1"/>
    <xf borderId="0" fillId="0" fontId="0" numFmtId="0" xfId="0" applyAlignment="1" applyFont="1">
      <alignment horizontal="left"/>
    </xf>
    <xf borderId="0" fillId="0" fontId="0" numFmtId="164" xfId="0" applyAlignment="1" applyFont="1" applyNumberFormat="1">
      <alignment horizontal="left"/>
    </xf>
  </cellXfs>
  <cellStyles count="1">
    <cellStyle xfId="0" name="Normal" builtinId="0"/>
  </cellStyles>
  <dxfs count="6">
    <dxf>
      <font/>
      <fill>
        <patternFill patternType="none"/>
      </fill>
      <border/>
    </dxf>
    <dxf>
      <font/>
      <fill>
        <patternFill patternType="none"/>
      </fill>
      <border/>
    </dxf>
    <dxf>
      <font/>
      <fill>
        <patternFill patternType="solid">
          <fgColor rgb="FFFDE9D9"/>
          <bgColor rgb="FFFDE9D9"/>
        </patternFill>
      </fill>
      <border/>
    </dxf>
    <dxf>
      <font/>
      <fill>
        <patternFill patternType="solid">
          <fgColor rgb="FFDBE5F1"/>
          <bgColor rgb="FFDBE5F1"/>
        </patternFill>
      </fill>
      <border/>
    </dxf>
    <dxf>
      <font/>
      <fill>
        <patternFill patternType="none"/>
      </fill>
      <border/>
    </dxf>
    <dxf>
      <font/>
      <fill>
        <patternFill patternType="solid">
          <fgColor rgb="FFD8D8D8"/>
          <bgColor rgb="FFD8D8D8"/>
        </patternFill>
      </fill>
      <border/>
    </dxf>
  </dxfs>
  <tableStyles count="5">
    <tableStyle count="3" pivot="0" name="Master-style">
      <tableStyleElement dxfId="1" type="headerRow"/>
      <tableStyleElement dxfId="2" type="firstRowStripe"/>
      <tableStyleElement dxfId="3" type="secondRowStripe"/>
    </tableStyle>
    <tableStyle count="3" pivot="0" name="Type 0 NetIDs-style">
      <tableStyleElement dxfId="4" type="headerRow"/>
      <tableStyleElement dxfId="5" type="firstRowStripe"/>
      <tableStyleElement dxfId="3" type="secondRowStripe"/>
    </tableStyle>
    <tableStyle count="3" pivot="0" name="Type 3 NetIDs-style">
      <tableStyleElement dxfId="4" type="headerRow"/>
      <tableStyleElement dxfId="5" type="firstRowStripe"/>
      <tableStyleElement dxfId="3" type="secondRowStripe"/>
    </tableStyle>
    <tableStyle count="3" pivot="0" name="Type 6 NetIDs-style">
      <tableStyleElement dxfId="4" type="headerRow"/>
      <tableStyleElement dxfId="5" type="firstRowStripe"/>
      <tableStyleElement dxfId="3" type="secondRowStripe"/>
    </tableStyle>
    <tableStyle count="3" pivot="0" name="Type 7 NetIDs-style">
      <tableStyleElement dxfId="4" type="headerRow"/>
      <tableStyleElement dxfId="5" type="firstRowStripe"/>
      <tableStyleElement dxfId="3"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66675</xdr:colOff>
      <xdr:row>3</xdr:row>
      <xdr:rowOff>95250</xdr:rowOff>
    </xdr:from>
    <xdr:ext cx="2124075" cy="657225"/>
    <xdr:sp macro="" textlink="">
      <xdr:nvSpPr>
        <xdr:cNvPr id="2" name="TextBox 1">
          <a:extLst>
            <a:ext uri="{FF2B5EF4-FFF2-40B4-BE49-F238E27FC236}"/>
          </a:extLst>
        </xdr:cNvPr>
        <xdr:cNvSpPr txBox="1"/>
      </xdr:nvSpPr>
      <xdr:spPr>
        <a:xfrm>
          <a:off x="76199" y="646642"/>
          <a:ext cx="2219325" cy="648758"/>
        </a:xfrm>
        <a:prstGeom prst="rect">
          <a:avLst/>
        </a:prstGeom>
        <a:solidFill>
          <a:schemeClr val="accent3">
            <a:lumMod val="20000"/>
            <a:lumOff val="80000"/>
          </a:schemeClr>
        </a:solidFill>
        <a:ln cmpd="sng" w="9525">
          <a:solidFill>
            <a:schemeClr val="lt1">
              <a:shade val="50000"/>
            </a:schemeClr>
          </a:solidFill>
        </a:ln>
      </xdr:spPr>
      <xdr:style>
        <a:lnRef idx="0">
          <a:scrgbClr b="0" g="0" r="0"/>
        </a:lnRef>
        <a:fillRef idx="0">
          <a:scrgbClr b="0" g="0" r="0"/>
        </a:fillRef>
        <a:effectRef idx="0">
          <a:scrgbClr b="0" g="0" r="0"/>
        </a:effectRef>
        <a:fontRef idx="minor">
          <a:schemeClr val="dk1"/>
        </a:fontRef>
      </xdr:style>
      <xdr:txBody>
        <a:bodyPr anchor="t" rtlCol="0" horzOverflow="clip" wrap="square" vertOverflow="clip"/>
        <a:lstStyle/>
        <a:p>
          <a:r>
            <a:rPr lang="en-US" sz="1100"/>
            <a:t>If changes are made to the "Type</a:t>
          </a:r>
          <a:r>
            <a:rPr lang="en-US" sz="1100"/>
            <a:t> X NetIDs" tables, the Master table will need to be refreshed.</a:t>
          </a:r>
          <a:endParaRPr lang="en-US" sz="11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942975</xdr:colOff>
      <xdr:row>2</xdr:row>
      <xdr:rowOff>171450</xdr:rowOff>
    </xdr:from>
    <xdr:ext cx="2266950" cy="1152525"/>
    <xdr:sp macro="" textlink="">
      <xdr:nvSpPr>
        <xdr:cNvPr id="2" name="TextBox 1">
          <a:extLst>
            <a:ext uri="{FF2B5EF4-FFF2-40B4-BE49-F238E27FC236}"/>
          </a:extLst>
        </xdr:cNvPr>
        <xdr:cNvSpPr txBox="1"/>
      </xdr:nvSpPr>
      <xdr:spPr>
        <a:xfrm>
          <a:off x="3001434" y="534459"/>
          <a:ext cx="2217207" cy="1151465"/>
        </a:xfrm>
        <a:prstGeom prst="rect">
          <a:avLst/>
        </a:prstGeom>
        <a:solidFill>
          <a:schemeClr val="accent3">
            <a:lumMod val="20000"/>
            <a:lumOff val="80000"/>
          </a:schemeClr>
        </a:solidFill>
        <a:ln cmpd="sng" w="9525">
          <a:solidFill>
            <a:schemeClr val="lt1">
              <a:shade val="50000"/>
            </a:schemeClr>
          </a:solidFill>
        </a:ln>
      </xdr:spPr>
      <xdr:style>
        <a:lnRef idx="0">
          <a:scrgbClr b="0" g="0" r="0"/>
        </a:lnRef>
        <a:fillRef idx="0">
          <a:scrgbClr b="0" g="0" r="0"/>
        </a:fillRef>
        <a:effectRef idx="0">
          <a:scrgbClr b="0" g="0" r="0"/>
        </a:effectRef>
        <a:fontRef idx="minor">
          <a:schemeClr val="dk1"/>
        </a:fontRef>
      </xdr:style>
      <xdr:txBody>
        <a:bodyPr anchor="t" rtlCol="0" horzOverflow="clip" wrap="square" vertOverflow="clip"/>
        <a:lstStyle/>
        <a:p>
          <a:r>
            <a:rPr lang="en-US" sz="1100"/>
            <a:t>If changes are made to the "Type</a:t>
          </a:r>
          <a:r>
            <a:rPr lang="en-US" sz="1100"/>
            <a:t> X NetIDs" tables, the Master table will need to be refreshed. Click on the table below and select "Refresh" from the "Table Design" ribbon.</a:t>
          </a:r>
          <a:endParaRPr lang="en-US" sz="11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A1:P203" displayName="Table_1" id="1">
  <tableColumns count="16">
    <tableColumn name="NetID (hex)" id="1"/>
    <tableColumn name="NetID (decimal)" id="2"/>
    <tableColumn name="NwkID (bits)" id="3"/>
    <tableColumn name="Geographical scope" id="4"/>
    <tableColumn name="Operator/Network name" id="5"/>
    <tableColumn name="Membership level" id="6"/>
    <tableColumn name="Assignment date" id="7"/>
    <tableColumn name="Contact person" id="8"/>
    <tableColumn name="Status" id="9"/>
    <tableColumn name="Comments" id="10"/>
    <tableColumn name="DevAddr Subnet" id="11"/>
    <tableColumn name="End NetID (hex)" id="12"/>
    <tableColumn name="End NetID (decimal)" id="13"/>
    <tableColumn name="End NwkID (bits)" id="14"/>
    <tableColumn name="Start DevAddr Subnet" id="15"/>
    <tableColumn name="End DevAddr Subnet" id="16"/>
  </tableColumns>
  <tableStyleInfo name="Master-style" showColumnStripes="0" showFirstColumn="1" showLastColumn="1" showRowStripes="1"/>
</table>
</file>

<file path=xl/tables/table2.xml><?xml version="1.0" encoding="utf-8"?>
<table xmlns="http://schemas.openxmlformats.org/spreadsheetml/2006/main" ref="A4:K62" displayName="Table_2" id="2">
  <tableColumns count="11">
    <tableColumn name="NetID (hex)" id="1"/>
    <tableColumn name="NetID (decimal)" id="2"/>
    <tableColumn name="NwkID (bits)" id="3"/>
    <tableColumn name="Geographical scope" id="4"/>
    <tableColumn name="Operator/Network name" id="5"/>
    <tableColumn name="Membership level" id="6"/>
    <tableColumn name="Assignment date" id="7"/>
    <tableColumn name="Contact person" id="8"/>
    <tableColumn name="Status" id="9"/>
    <tableColumn name="Comments" id="10"/>
    <tableColumn name="DevAddr Subnet" id="11"/>
  </tableColumns>
  <tableStyleInfo name="Type 0 NetIDs-style" showColumnStripes="0" showFirstColumn="1" showLastColumn="1" showRowStripes="1"/>
</table>
</file>

<file path=xl/tables/table3.xml><?xml version="1.0" encoding="utf-8"?>
<table xmlns="http://schemas.openxmlformats.org/spreadsheetml/2006/main" ref="A4:K51" displayName="Table_3" id="3">
  <tableColumns count="11">
    <tableColumn name="NetID (hex)" id="1"/>
    <tableColumn name="NetID (decimal)" id="2"/>
    <tableColumn name="NwkID (bits)" id="3"/>
    <tableColumn name="Geographical scope" id="4"/>
    <tableColumn name="Operator/Network name" id="5"/>
    <tableColumn name="Membership level" id="6"/>
    <tableColumn name="Assignment date" id="7"/>
    <tableColumn name="Contact person" id="8"/>
    <tableColumn name="Status" id="9"/>
    <tableColumn name="Comments" id="10"/>
    <tableColumn name="DevAddr Subnet" id="11"/>
  </tableColumns>
  <tableStyleInfo name="Type 3 NetIDs-style" showColumnStripes="0" showFirstColumn="1" showLastColumn="1" showRowStripes="1"/>
</table>
</file>

<file path=xl/tables/table4.xml><?xml version="1.0" encoding="utf-8"?>
<table xmlns="http://schemas.openxmlformats.org/spreadsheetml/2006/main" ref="A4:K96" displayName="Table_4" id="4">
  <tableColumns count="11">
    <tableColumn name="NetID (hex)" id="1"/>
    <tableColumn name="NetID (decimal)" id="2"/>
    <tableColumn name="NwkID (bits)" id="3"/>
    <tableColumn name="Geographical scope" id="4"/>
    <tableColumn name="Operator/Network name" id="5"/>
    <tableColumn name="Membership level" id="6"/>
    <tableColumn name="Assignment date" id="7"/>
    <tableColumn name="Contact person" id="8"/>
    <tableColumn name="Status" id="9"/>
    <tableColumn name="Comments" id="10"/>
    <tableColumn name="DevAddr Subnet" id="11"/>
  </tableColumns>
  <tableStyleInfo name="Type 6 NetIDs-style" showColumnStripes="0" showFirstColumn="1" showLastColumn="1" showRowStripes="1"/>
</table>
</file>

<file path=xl/tables/table5.xml><?xml version="1.0" encoding="utf-8"?>
<table xmlns="http://schemas.openxmlformats.org/spreadsheetml/2006/main" ref="A4:P10" displayName="Table_5" id="5">
  <tableColumns count="16">
    <tableColumn name="NetID (hex)" id="1"/>
    <tableColumn name="End NetID (hex)" id="2"/>
    <tableColumn name="NetID (decimal)" id="3"/>
    <tableColumn name="End NetID (decimal)" id="4"/>
    <tableColumn name="NwkID (bits)" id="5"/>
    <tableColumn name="End NwkID (bits)" id="6"/>
    <tableColumn name="Geographical scope" id="7"/>
    <tableColumn name="Operator/Network name" id="8"/>
    <tableColumn name="Membership level" id="9"/>
    <tableColumn name="Assignment date" id="10"/>
    <tableColumn name="Contact person" id="11"/>
    <tableColumn name="Status" id="12"/>
    <tableColumn name="Comments" id="13"/>
    <tableColumn name="DevAddr Subnet" id="14"/>
    <tableColumn name="Start DevAddr Subnet" id="15"/>
    <tableColumn name="End DevAddr Subnet" id="16"/>
  </tableColumns>
  <tableStyleInfo name="Type 7 NetIDs-style" showColumnStripes="0" showFirstColumn="1" showLastColumn="1" showRowStripes="1"/>
</table>
</file>

<file path=xl/theme/theme1.xml><?xml version="1.0" encoding="utf-8"?>
<a:theme xmlns:a="http://schemas.openxmlformats.org/drawingml/2006/main" xmlns:r="http://schemas.openxmlformats.org/officeDocument/2006/relationships" name="Office Theme">
  <a:themeElements>
    <a:clrScheme name="Office">
      <a:dk1>
        <a:sysClr lastClr="000000" val="windowText"/>
      </a:dk1>
      <a:lt1>
        <a:sysClr lastClr="FFFFFF"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cap="flat" cmpd="sng" w="9525" algn="ctr">
          <a:solidFill>
            <a:schemeClr val="phClr">
              <a:shade val="95000"/>
              <a:satMod val="105000"/>
            </a:schemeClr>
          </a:solidFill>
          <a:prstDash val="solid"/>
        </a:ln>
        <a:ln cap="flat" cmpd="sng" w="25400" algn="ctr">
          <a:solidFill>
            <a:schemeClr val="phClr"/>
          </a:solidFill>
          <a:prstDash val="solid"/>
        </a:ln>
        <a:ln cap="flat" cmpd="sng" w="38100" algn="ctr">
          <a:solidFill>
            <a:schemeClr val="phClr"/>
          </a:solidFill>
          <a:prstDash val="solid"/>
        </a:ln>
      </a:lnStyleLst>
      <a:effectStyleLst>
        <a:effectStyle>
          <a:effectLst>
            <a:outerShdw blurRad="40000" rotWithShape="0" dir="5400000" dist="20000">
              <a:srgbClr val="000000">
                <a:alpha val="38000"/>
              </a:srgbClr>
            </a:outerShdw>
          </a:effectLst>
        </a:effectStyle>
        <a:effectStyle>
          <a:effectLst>
            <a:outerShdw blurRad="40000" rotWithShape="0" dir="5400000" dist="23000">
              <a:srgbClr val="000000">
                <a:alpha val="35000"/>
              </a:srgbClr>
            </a:outerShdw>
          </a:effectLst>
        </a:effectStyle>
        <a:effectStyle>
          <a:effectLst>
            <a:outerShdw blurRad="40000" rotWithShape="0" dir="5400000" dist="2300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b="180000" l="50000" r="50000" t="-80000"/>
          </a:path>
        </a:gradFill>
        <a:gradFill rotWithShape="1">
          <a:gsLst>
            <a:gs pos="0">
              <a:schemeClr val="phClr">
                <a:tint val="80000"/>
                <a:satMod val="300000"/>
              </a:schemeClr>
            </a:gs>
            <a:gs pos="100000">
              <a:schemeClr val="phClr">
                <a:shade val="30000"/>
                <a:satMod val="200000"/>
              </a:schemeClr>
            </a:gs>
          </a:gsLst>
          <a:path path="circle">
            <a:fillToRect b="50000" l="50000" r="50000" t="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3"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hyperlink" Target="mailto:pierpaolo.palazzoli@a2asmartcity.it" TargetMode="External"/><Relationship Id="rId2" Type="http://schemas.openxmlformats.org/officeDocument/2006/relationships/hyperlink" Target="mailto:yachenwang@tencent.com" TargetMode="External"/><Relationship Id="rId3" Type="http://schemas.openxmlformats.org/officeDocument/2006/relationships/hyperlink" Target="mailto:j.vonreth@netze-bw.de" TargetMode="External"/><Relationship Id="rId4" Type="http://schemas.openxmlformats.org/officeDocument/2006/relationships/hyperlink" Target="mailto:dtholl@tektelic.com" TargetMode="External"/><Relationship Id="rId5" Type="http://schemas.openxmlformats.org/officeDocument/2006/relationships/hyperlink" Target="mailto:wael.guibene@charter.com" TargetMode="External"/><Relationship Id="rId6" Type="http://schemas.openxmlformats.org/officeDocument/2006/relationships/drawing" Target="../drawings/drawing3.xml"/><Relationship Id="rId8"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0" Type="http://schemas.openxmlformats.org/officeDocument/2006/relationships/hyperlink" Target="mailto:mpenna@mydevices.com" TargetMode="External"/><Relationship Id="rId11" Type="http://schemas.openxmlformats.org/officeDocument/2006/relationships/hyperlink" Target="mailto:greg.mclaughlin@charter.com" TargetMode="External"/><Relationship Id="rId10" Type="http://schemas.openxmlformats.org/officeDocument/2006/relationships/hyperlink" Target="mailto:erik.bruinzeel@kpn.com" TargetMode="External"/><Relationship Id="rId21" Type="http://schemas.openxmlformats.org/officeDocument/2006/relationships/drawing" Target="../drawings/drawing4.xml"/><Relationship Id="rId13" Type="http://schemas.openxmlformats.org/officeDocument/2006/relationships/hyperlink" Target="mailto:j.vonreth@netze-bw.de?subject=" TargetMode="External"/><Relationship Id="rId12" Type="http://schemas.openxmlformats.org/officeDocument/2006/relationships/hyperlink" Target="mailto:cpaumelle@microshare.io" TargetMode="External"/><Relationship Id="rId23" Type="http://schemas.openxmlformats.org/officeDocument/2006/relationships/table" Target="../tables/table3.xml"/><Relationship Id="rId1" Type="http://schemas.openxmlformats.org/officeDocument/2006/relationships/hyperlink" Target="mailto:ari.kuukka@digita.fi" TargetMode="External"/><Relationship Id="rId2" Type="http://schemas.openxmlformats.org/officeDocument/2006/relationships/hyperlink" Target="mailto:martin.edofsson@netmoregroup.com" TargetMode="External"/><Relationship Id="rId3" Type="http://schemas.openxmlformats.org/officeDocument/2006/relationships/hyperlink" Target="mailto:rami.nasser@redjaspercapital.com" TargetMode="External"/><Relationship Id="rId4" Type="http://schemas.openxmlformats.org/officeDocument/2006/relationships/hyperlink" Target="mailto:niklas.pettersson@oresundskraft.se" TargetMode="External"/><Relationship Id="rId9" Type="http://schemas.openxmlformats.org/officeDocument/2006/relationships/hyperlink" Target="mailto:yachenwang@tencent.com" TargetMode="External"/><Relationship Id="rId15" Type="http://schemas.openxmlformats.org/officeDocument/2006/relationships/hyperlink" Target="mailto:ahmed.kasttet@birdz.com" TargetMode="External"/><Relationship Id="rId14" Type="http://schemas.openxmlformats.org/officeDocument/2006/relationships/hyperlink" Target="mailto:dtholl@tektelic.com" TargetMode="External"/><Relationship Id="rId17" Type="http://schemas.openxmlformats.org/officeDocument/2006/relationships/hyperlink" Target="mailto:ahmed.alkhidir@machinestalk.com" TargetMode="External"/><Relationship Id="rId16" Type="http://schemas.openxmlformats.org/officeDocument/2006/relationships/hyperlink" Target="mailto:Hossam.Hmimy@charter.com" TargetMode="External"/><Relationship Id="rId5" Type="http://schemas.openxmlformats.org/officeDocument/2006/relationships/hyperlink" Target="mailto:andrew.leckie@sparkventures.co.nz" TargetMode="External"/><Relationship Id="rId19" Type="http://schemas.openxmlformats.org/officeDocument/2006/relationships/hyperlink" Target="mailto:rshuang@amazon.com" TargetMode="External"/><Relationship Id="rId6" Type="http://schemas.openxmlformats.org/officeDocument/2006/relationships/hyperlink" Target="mailto:paduffy@cisco.com" TargetMode="External"/><Relationship Id="rId18" Type="http://schemas.openxmlformats.org/officeDocument/2006/relationships/hyperlink" Target="mailto:jreiner@neptunetg.com" TargetMode="External"/><Relationship Id="rId7" Type="http://schemas.openxmlformats.org/officeDocument/2006/relationships/hyperlink" Target="mailto:maxime.loidreau@schneider-electric.com" TargetMode="External"/><Relationship Id="rId8" Type="http://schemas.openxmlformats.org/officeDocument/2006/relationships/hyperlink" Target="mailto:hartmut.ritter@zenner.com" TargetMode="External"/></Relationships>
</file>

<file path=xl/worksheets/_rels/sheet5.xml.rels><?xml version="1.0" encoding="UTF-8" standalone="yes"?><Relationships xmlns="http://schemas.openxmlformats.org/package/2006/relationships"><Relationship Id="rId40" Type="http://schemas.openxmlformats.org/officeDocument/2006/relationships/hyperlink" Target="mailto:hassan@novatrack.net" TargetMode="External"/><Relationship Id="rId42" Type="http://schemas.openxmlformats.org/officeDocument/2006/relationships/hyperlink" Target="mailto:ahmed.alkhidir@machinestalk.com" TargetMode="External"/><Relationship Id="rId41" Type="http://schemas.openxmlformats.org/officeDocument/2006/relationships/hyperlink" Target="mailto:laurent.toutain@imt-atlantique.fr" TargetMode="External"/><Relationship Id="rId44" Type="http://schemas.openxmlformats.org/officeDocument/2006/relationships/hyperlink" Target="mailto:Raj@theiotsolutions.net" TargetMode="External"/><Relationship Id="rId43" Type="http://schemas.openxmlformats.org/officeDocument/2006/relationships/hyperlink" Target="mailto:pawel.poplawski@netbulls.io" TargetMode="External"/><Relationship Id="rId46" Type="http://schemas.openxmlformats.org/officeDocument/2006/relationships/hyperlink" Target="mailto:mpenna@mydevices.com" TargetMode="External"/><Relationship Id="rId45" Type="http://schemas.openxmlformats.org/officeDocument/2006/relationships/hyperlink" Target="mailto:jreiner@neptunetg.com" TargetMode="External"/><Relationship Id="rId1" Type="http://schemas.openxmlformats.org/officeDocument/2006/relationships/hyperlink" Target="mailto:goto-sec@senseway.net" TargetMode="External"/><Relationship Id="rId2" Type="http://schemas.openxmlformats.org/officeDocument/2006/relationships/hyperlink" Target="mailto:aouali@3s.com.tn" TargetMode="External"/><Relationship Id="rId3" Type="http://schemas.openxmlformats.org/officeDocument/2006/relationships/hyperlink" Target="mailto:martin.edofsson@netmoregroup.com" TargetMode="External"/><Relationship Id="rId4" Type="http://schemas.openxmlformats.org/officeDocument/2006/relationships/hyperlink" Target="mailto:ingve.hoyland@lyse.no" TargetMode="External"/><Relationship Id="rId9" Type="http://schemas.openxmlformats.org/officeDocument/2006/relationships/hyperlink" Target="mailto:florian.frotzler@sens.at" TargetMode="External"/><Relationship Id="rId48" Type="http://schemas.openxmlformats.org/officeDocument/2006/relationships/hyperlink" Target="mailto:ebourbeau@x-telia.com" TargetMode="External"/><Relationship Id="rId47" Type="http://schemas.openxmlformats.org/officeDocument/2006/relationships/hyperlink" Target="mailto:sylvain.montagny@univ-smb.fr" TargetMode="External"/><Relationship Id="rId49" Type="http://schemas.openxmlformats.org/officeDocument/2006/relationships/hyperlink" Target="mailto:michael.feld@deviceroy.com" TargetMode="External"/><Relationship Id="rId5" Type="http://schemas.openxmlformats.org/officeDocument/2006/relationships/hyperlink" Target="mailto:adnen.somai@Machinestalk.com" TargetMode="External"/><Relationship Id="rId6" Type="http://schemas.openxmlformats.org/officeDocument/2006/relationships/hyperlink" Target="mailto:wk@connexin.co.uk" TargetMode="External"/><Relationship Id="rId7" Type="http://schemas.openxmlformats.org/officeDocument/2006/relationships/hyperlink" Target="mailto:hartmut.ritter@zenner.com" TargetMode="External"/><Relationship Id="rId8" Type="http://schemas.openxmlformats.org/officeDocument/2006/relationships/hyperlink" Target="about:blank" TargetMode="External"/><Relationship Id="rId31" Type="http://schemas.openxmlformats.org/officeDocument/2006/relationships/hyperlink" Target="mailto:matthias.emmermann@melita.io" TargetMode="External"/><Relationship Id="rId30" Type="http://schemas.openxmlformats.org/officeDocument/2006/relationships/hyperlink" Target="mailto:bbleicken@compliancemate.com" TargetMode="External"/><Relationship Id="rId33" Type="http://schemas.openxmlformats.org/officeDocument/2006/relationships/hyperlink" Target="mailto:info@hellotherma.com" TargetMode="External"/><Relationship Id="rId32" Type="http://schemas.openxmlformats.org/officeDocument/2006/relationships/hyperlink" Target="mailto:e.sabatella@proesystech.com" TargetMode="External"/><Relationship Id="rId35" Type="http://schemas.openxmlformats.org/officeDocument/2006/relationships/hyperlink" Target="mailto:philip.chandler@sse.com" TargetMode="External"/><Relationship Id="rId34" Type="http://schemas.openxmlformats.org/officeDocument/2006/relationships/hyperlink" Target="mailto:jb@ao-t.de" TargetMode="External"/><Relationship Id="rId37" Type="http://schemas.openxmlformats.org/officeDocument/2006/relationships/hyperlink" Target="mailto:mike.hoban@afghan-wireless.com" TargetMode="External"/><Relationship Id="rId36" Type="http://schemas.openxmlformats.org/officeDocument/2006/relationships/hyperlink" Target="mailto:h.staiger@vega.com" TargetMode="External"/><Relationship Id="rId39" Type="http://schemas.openxmlformats.org/officeDocument/2006/relationships/hyperlink" Target="mailto:rage@decstream.com" TargetMode="External"/><Relationship Id="rId38" Type="http://schemas.openxmlformats.org/officeDocument/2006/relationships/hyperlink" Target="mailto:fabien.philippe@api-k.com" TargetMode="External"/><Relationship Id="rId20" Type="http://schemas.openxmlformats.org/officeDocument/2006/relationships/hyperlink" Target="mailto:fabrice.demierre@heig-vd.ch" TargetMode="External"/><Relationship Id="rId22" Type="http://schemas.openxmlformats.org/officeDocument/2006/relationships/hyperlink" Target="mailto:neid@1stnoon.co.kr" TargetMode="External"/><Relationship Id="rId21" Type="http://schemas.openxmlformats.org/officeDocument/2006/relationships/hyperlink" Target="mailto:gabriella.russo@alperia.eu" TargetMode="External"/><Relationship Id="rId24" Type="http://schemas.openxmlformats.org/officeDocument/2006/relationships/hyperlink" Target="mailto:amaggio@meshed.com.au" TargetMode="External"/><Relationship Id="rId23" Type="http://schemas.openxmlformats.org/officeDocument/2006/relationships/hyperlink" Target="mailto:bich-thuy.gueno@ackl.io" TargetMode="External"/><Relationship Id="rId26" Type="http://schemas.openxmlformats.org/officeDocument/2006/relationships/hyperlink" Target="mailto:pmackenzie@adriley.co.nz" TargetMode="External"/><Relationship Id="rId25" Type="http://schemas.openxmlformats.org/officeDocument/2006/relationships/hyperlink" Target="mailto:ahmed.kasttet@birdz.com" TargetMode="External"/><Relationship Id="rId28" Type="http://schemas.openxmlformats.org/officeDocument/2006/relationships/hyperlink" Target="mailto:koos@rsaweb.net" TargetMode="External"/><Relationship Id="rId27" Type="http://schemas.openxmlformats.org/officeDocument/2006/relationships/hyperlink" Target="mailto:schauer@komro.net" TargetMode="External"/><Relationship Id="rId29" Type="http://schemas.openxmlformats.org/officeDocument/2006/relationships/hyperlink" Target="mailto:j.vesely@cra.cz" TargetMode="External"/><Relationship Id="rId51" Type="http://schemas.openxmlformats.org/officeDocument/2006/relationships/hyperlink" Target="mailto:jinqi.wang@dingtek.com" TargetMode="External"/><Relationship Id="rId50" Type="http://schemas.openxmlformats.org/officeDocument/2006/relationships/hyperlink" Target="mailto:dfinocchiaro@eutelsat.com" TargetMode="External"/><Relationship Id="rId53" Type="http://schemas.openxmlformats.org/officeDocument/2006/relationships/hyperlink" Target="mailto:thibault.helle@quandify.com" TargetMode="External"/><Relationship Id="rId52" Type="http://schemas.openxmlformats.org/officeDocument/2006/relationships/hyperlink" Target="mailto:johan@thethingsnetwork.org" TargetMode="External"/><Relationship Id="rId11" Type="http://schemas.openxmlformats.org/officeDocument/2006/relationships/hyperlink" Target="mailto:director@icfoss.in" TargetMode="External"/><Relationship Id="rId55" Type="http://schemas.openxmlformats.org/officeDocument/2006/relationships/hyperlink" Target="mailto:tyler@agrology.ag" TargetMode="External"/><Relationship Id="rId10" Type="http://schemas.openxmlformats.org/officeDocument/2006/relationships/hyperlink" Target="mailto:maarten@hiber.global" TargetMode="External"/><Relationship Id="rId54" Type="http://schemas.openxmlformats.org/officeDocument/2006/relationships/hyperlink" Target="mailto:markus.hofmann@drei.com" TargetMode="External"/><Relationship Id="rId13" Type="http://schemas.openxmlformats.org/officeDocument/2006/relationships/hyperlink" Target="mailto:thomas@lacuna.space" TargetMode="External"/><Relationship Id="rId12" Type="http://schemas.openxmlformats.org/officeDocument/2006/relationships/hyperlink" Target="mailto:nestor@mirakonta.com" TargetMode="External"/><Relationship Id="rId56" Type="http://schemas.openxmlformats.org/officeDocument/2006/relationships/drawing" Target="../drawings/drawing5.xml"/><Relationship Id="rId15" Type="http://schemas.openxmlformats.org/officeDocument/2006/relationships/hyperlink" Target="mailto:caspar@ursalink.com" TargetMode="External"/><Relationship Id="rId14" Type="http://schemas.openxmlformats.org/officeDocument/2006/relationships/hyperlink" Target="mailto:carolina.castellanos@andorratelecom.ad" TargetMode="External"/><Relationship Id="rId58" Type="http://schemas.openxmlformats.org/officeDocument/2006/relationships/table" Target="../tables/table4.xml"/><Relationship Id="rId17" Type="http://schemas.openxmlformats.org/officeDocument/2006/relationships/hyperlink" Target="mailto:greg.mclaughlin@charter.com" TargetMode="External"/><Relationship Id="rId16" Type="http://schemas.openxmlformats.org/officeDocument/2006/relationships/hyperlink" Target="mailto:bernard.tourancheau@univ-grenoble-alpes.fr" TargetMode="External"/><Relationship Id="rId19" Type="http://schemas.openxmlformats.org/officeDocument/2006/relationships/hyperlink" Target="mailto:cpaumelle@microshare.io" TargetMode="External"/><Relationship Id="rId18" Type="http://schemas.openxmlformats.org/officeDocument/2006/relationships/hyperlink" Target="mailto:benoit.ampeau@afnic.fr"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mailto:m.sprenkels@techtenna.com" TargetMode="External"/><Relationship Id="rId2" Type="http://schemas.openxmlformats.org/officeDocument/2006/relationships/hyperlink" Target="mailto:matt@lnx-solutions.com" TargetMode="External"/><Relationship Id="rId3" Type="http://schemas.openxmlformats.org/officeDocument/2006/relationships/hyperlink" Target="mailto:viro.carnicelli@cometa-lumandar.com" TargetMode="External"/><Relationship Id="rId4" Type="http://schemas.openxmlformats.org/officeDocument/2006/relationships/drawing" Target="../drawings/drawing6.xml"/><Relationship Id="rId6"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71"/>
    <col customWidth="1" min="2" max="2" width="21.0"/>
    <col customWidth="1" min="3" max="3" width="35.71"/>
    <col customWidth="1" min="4" max="4" width="27.29"/>
    <col customWidth="1" min="5" max="5" width="14.43"/>
    <col customWidth="1" min="6" max="6" width="13.29"/>
    <col customWidth="1" min="7" max="11" width="9.14"/>
  </cols>
  <sheetData>
    <row r="1" ht="14.25" customHeight="1">
      <c r="A1" s="1" t="s">
        <v>0</v>
      </c>
      <c r="B1" s="1" t="s">
        <v>1</v>
      </c>
      <c r="C1" s="1" t="s">
        <v>2</v>
      </c>
      <c r="D1" s="1" t="s">
        <v>3</v>
      </c>
      <c r="E1" s="2" t="s">
        <v>4</v>
      </c>
    </row>
    <row r="2" ht="14.25" customHeight="1">
      <c r="A2" s="3" t="s">
        <v>5</v>
      </c>
      <c r="B2" s="4" t="str">
        <f>IF(LEFT(UPPER(A2),2)="0X",MID(A2,3,8),IFERROR(DEC2HEX(TRIM(A2)),TRIM(A2)))</f>
        <v>000000</v>
      </c>
      <c r="C2" s="4" t="str">
        <f t="array" ref="C2">IF(__netid=__testnetid,INDEX(Master!$E$2:$E$203,MATCH(B3,Master!$K$2:$K$203,0)),"Not Found")</f>
        <v>#NAME?</v>
      </c>
      <c r="D2" s="4" t="str">
        <f t="array" ref="D2">IF(__netid=__testnetid,INDEX(Master!$I$2:$I$203,MATCH(B3,Master!$K$2:$K$203,1)),"Not Found")</f>
        <v>#NAME?</v>
      </c>
      <c r="E2" s="4" t="str">
        <f t="array" ref="E2">IF(__netid=__testnetid,INDEX(Master!$K$2:$K$203,MATCH(B3,Master!$K$2:$K$203,1)),"Not Found")</f>
        <v>#NAME?</v>
      </c>
    </row>
    <row r="3" ht="14.25" hidden="1" customHeight="1">
      <c r="A3" s="5" t="s">
        <v>6</v>
      </c>
      <c r="B3" s="5" t="str">
        <f>VLOOKUP(DEC2HEX(HEX2DEC(B2)+1,8),Master!$K$2:$K$203,1,TRUE)</f>
        <v>00000000/7</v>
      </c>
      <c r="C3" s="5" t="str">
        <f>NUMBERVALUE(RIGHT(__range,LEN(__range)-FIND("/",__range)))</f>
        <v>#NAME?</v>
      </c>
      <c r="D3" s="5" t="str">
        <f>BITRSHIFT(HEX2DEC(LEFT(B3,8)),32-C3)</f>
        <v>#NAME?</v>
      </c>
      <c r="E3" s="5" t="str">
        <f>BITRSHIFT(HEX2DEC(B2),32-C3)</f>
        <v>#NAME?</v>
      </c>
    </row>
    <row r="4" ht="14.25" customHeight="1"/>
    <row r="5" ht="14.25" customHeight="1"/>
    <row r="6" ht="14.25" customHeight="1"/>
    <row r="7" ht="14.25" customHeight="1"/>
    <row r="8" ht="14.25" customHeight="1"/>
    <row r="9" ht="14.25" customHeight="1"/>
    <row r="10" ht="14.25" customHeight="1"/>
    <row r="11" ht="14.25" customHeight="1">
      <c r="B11" s="6"/>
    </row>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2.71"/>
    <col customWidth="1" min="2" max="2" width="16.43"/>
    <col customWidth="1" min="3" max="3" width="21.71"/>
    <col customWidth="1" min="4" max="4" width="25.57"/>
    <col customWidth="1" min="5" max="5" width="54.86"/>
    <col customWidth="1" min="6" max="6" width="18.29"/>
    <col customWidth="1" min="7" max="7" width="17.29"/>
    <col customWidth="1" min="8" max="8" width="45.71"/>
    <col customWidth="1" min="9" max="9" width="25.43"/>
    <col customWidth="1" min="10" max="10" width="80.86"/>
    <col customWidth="1" min="11" max="11" width="17.14"/>
    <col customWidth="1" min="12" max="12" width="16.57"/>
    <col customWidth="1" min="13" max="13" width="20.29"/>
    <col customWidth="1" min="14" max="15" width="21.71"/>
    <col customWidth="1" min="16" max="16" width="20.86"/>
  </cols>
  <sheetData>
    <row r="1" ht="14.25" customHeight="1">
      <c r="A1" s="7" t="s">
        <v>7</v>
      </c>
      <c r="B1" s="7" t="s">
        <v>8</v>
      </c>
      <c r="C1" s="7" t="s">
        <v>9</v>
      </c>
      <c r="D1" s="7" t="s">
        <v>10</v>
      </c>
      <c r="E1" s="7" t="s">
        <v>11</v>
      </c>
      <c r="F1" s="7" t="s">
        <v>12</v>
      </c>
      <c r="G1" s="8" t="s">
        <v>13</v>
      </c>
      <c r="H1" s="7" t="s">
        <v>14</v>
      </c>
      <c r="I1" s="7" t="s">
        <v>3</v>
      </c>
      <c r="J1" s="7" t="s">
        <v>15</v>
      </c>
      <c r="K1" s="7" t="s">
        <v>16</v>
      </c>
      <c r="L1" s="7" t="s">
        <v>17</v>
      </c>
      <c r="M1" s="7" t="s">
        <v>18</v>
      </c>
      <c r="N1" s="7" t="s">
        <v>19</v>
      </c>
      <c r="O1" s="7" t="s">
        <v>20</v>
      </c>
      <c r="P1" s="7" t="s">
        <v>21</v>
      </c>
    </row>
    <row r="2" ht="14.25" customHeight="1">
      <c r="A2" s="9" t="s">
        <v>5</v>
      </c>
      <c r="B2" s="7">
        <v>0.0</v>
      </c>
      <c r="C2" s="9" t="s">
        <v>22</v>
      </c>
      <c r="D2" s="9" t="s">
        <v>23</v>
      </c>
      <c r="E2" s="9" t="s">
        <v>24</v>
      </c>
      <c r="F2" s="9" t="s">
        <v>25</v>
      </c>
      <c r="G2" s="8"/>
      <c r="H2" s="9"/>
      <c r="I2" s="9" t="s">
        <v>26</v>
      </c>
      <c r="J2" s="9" t="s">
        <v>27</v>
      </c>
      <c r="K2" s="7" t="s">
        <v>28</v>
      </c>
      <c r="L2" s="7"/>
      <c r="M2" s="7"/>
      <c r="N2" s="7"/>
      <c r="O2" s="7"/>
      <c r="P2" s="7"/>
    </row>
    <row r="3" ht="14.25" customHeight="1">
      <c r="A3" s="9" t="s">
        <v>29</v>
      </c>
      <c r="B3" s="7">
        <v>1.0</v>
      </c>
      <c r="C3" s="9" t="s">
        <v>30</v>
      </c>
      <c r="D3" s="9" t="s">
        <v>23</v>
      </c>
      <c r="E3" s="9" t="s">
        <v>24</v>
      </c>
      <c r="F3" s="9" t="s">
        <v>25</v>
      </c>
      <c r="G3" s="8"/>
      <c r="H3" s="9"/>
      <c r="I3" s="9" t="s">
        <v>26</v>
      </c>
      <c r="J3" s="9" t="s">
        <v>27</v>
      </c>
      <c r="K3" s="7" t="s">
        <v>31</v>
      </c>
      <c r="L3" s="7"/>
      <c r="M3" s="7"/>
      <c r="N3" s="7"/>
      <c r="O3" s="7"/>
      <c r="P3" s="7"/>
    </row>
    <row r="4" ht="14.25" customHeight="1">
      <c r="A4" s="9" t="s">
        <v>32</v>
      </c>
      <c r="B4" s="7">
        <v>2.0</v>
      </c>
      <c r="C4" s="9" t="s">
        <v>33</v>
      </c>
      <c r="D4" s="9" t="s">
        <v>34</v>
      </c>
      <c r="E4" s="9" t="s">
        <v>35</v>
      </c>
      <c r="F4" s="9" t="s">
        <v>36</v>
      </c>
      <c r="G4" s="8">
        <v>42676.0</v>
      </c>
      <c r="H4" s="9" t="s">
        <v>37</v>
      </c>
      <c r="I4" s="9" t="s">
        <v>38</v>
      </c>
      <c r="J4" s="9" t="s">
        <v>39</v>
      </c>
      <c r="K4" s="7" t="s">
        <v>40</v>
      </c>
      <c r="L4" s="7"/>
      <c r="M4" s="7"/>
      <c r="N4" s="7"/>
      <c r="O4" s="7"/>
      <c r="P4" s="7"/>
    </row>
    <row r="5" ht="14.25" customHeight="1">
      <c r="A5" s="9" t="s">
        <v>41</v>
      </c>
      <c r="B5" s="7">
        <v>3.0</v>
      </c>
      <c r="C5" s="9" t="s">
        <v>42</v>
      </c>
      <c r="D5" s="9" t="s">
        <v>43</v>
      </c>
      <c r="E5" s="9" t="s">
        <v>44</v>
      </c>
      <c r="F5" s="9" t="s">
        <v>45</v>
      </c>
      <c r="G5" s="8">
        <v>42202.0</v>
      </c>
      <c r="H5" s="9"/>
      <c r="I5" s="9" t="s">
        <v>46</v>
      </c>
      <c r="J5" s="9" t="s">
        <v>47</v>
      </c>
      <c r="K5" s="7" t="s">
        <v>48</v>
      </c>
      <c r="L5" s="7"/>
      <c r="M5" s="7"/>
      <c r="N5" s="7"/>
      <c r="O5" s="7"/>
      <c r="P5" s="7"/>
    </row>
    <row r="6" ht="14.25" customHeight="1">
      <c r="A6" s="9" t="s">
        <v>49</v>
      </c>
      <c r="B6" s="7">
        <v>4.0</v>
      </c>
      <c r="C6" s="9" t="s">
        <v>50</v>
      </c>
      <c r="D6" s="9" t="s">
        <v>34</v>
      </c>
      <c r="E6" s="9" t="s">
        <v>51</v>
      </c>
      <c r="F6" s="9" t="s">
        <v>45</v>
      </c>
      <c r="G6" s="8">
        <v>42566.0</v>
      </c>
      <c r="H6" s="9" t="s">
        <v>52</v>
      </c>
      <c r="I6" s="9" t="s">
        <v>38</v>
      </c>
      <c r="J6" s="9" t="s">
        <v>39</v>
      </c>
      <c r="K6" s="7" t="s">
        <v>53</v>
      </c>
      <c r="L6" s="7"/>
      <c r="M6" s="7"/>
      <c r="N6" s="7"/>
      <c r="O6" s="7"/>
      <c r="P6" s="7"/>
    </row>
    <row r="7" ht="14.25" customHeight="1">
      <c r="A7" s="9" t="s">
        <v>54</v>
      </c>
      <c r="B7" s="7">
        <v>5.0</v>
      </c>
      <c r="C7" s="9" t="s">
        <v>55</v>
      </c>
      <c r="D7" s="9"/>
      <c r="E7" s="9" t="s">
        <v>56</v>
      </c>
      <c r="F7" s="9"/>
      <c r="G7" s="8"/>
      <c r="H7" s="9"/>
      <c r="I7" s="9"/>
      <c r="J7" s="9" t="s">
        <v>57</v>
      </c>
      <c r="K7" s="7" t="s">
        <v>58</v>
      </c>
      <c r="L7" s="7"/>
      <c r="M7" s="7"/>
      <c r="N7" s="7"/>
      <c r="O7" s="7"/>
      <c r="P7" s="7"/>
    </row>
    <row r="8" ht="14.25" customHeight="1">
      <c r="A8" s="9" t="s">
        <v>59</v>
      </c>
      <c r="B8" s="7">
        <v>6.0</v>
      </c>
      <c r="C8" s="9" t="s">
        <v>60</v>
      </c>
      <c r="D8" s="9"/>
      <c r="E8" s="9" t="s">
        <v>56</v>
      </c>
      <c r="F8" s="9"/>
      <c r="G8" s="8"/>
      <c r="H8" s="9"/>
      <c r="I8" s="9"/>
      <c r="J8" s="9" t="s">
        <v>61</v>
      </c>
      <c r="K8" s="7" t="s">
        <v>62</v>
      </c>
      <c r="L8" s="7"/>
      <c r="M8" s="7"/>
      <c r="N8" s="7"/>
      <c r="O8" s="7"/>
      <c r="P8" s="7"/>
    </row>
    <row r="9" ht="14.25" customHeight="1">
      <c r="A9" s="9" t="s">
        <v>63</v>
      </c>
      <c r="B9" s="7">
        <v>7.0</v>
      </c>
      <c r="C9" s="9" t="s">
        <v>64</v>
      </c>
      <c r="D9" s="9" t="s">
        <v>34</v>
      </c>
      <c r="E9" s="9" t="s">
        <v>65</v>
      </c>
      <c r="F9" s="9" t="s">
        <v>45</v>
      </c>
      <c r="G9" s="8">
        <v>42742.0</v>
      </c>
      <c r="H9" s="9" t="s">
        <v>66</v>
      </c>
      <c r="I9" s="9" t="s">
        <v>38</v>
      </c>
      <c r="J9" s="9" t="s">
        <v>67</v>
      </c>
      <c r="K9" s="7" t="s">
        <v>68</v>
      </c>
      <c r="L9" s="7"/>
      <c r="M9" s="7"/>
      <c r="N9" s="7"/>
      <c r="O9" s="7"/>
      <c r="P9" s="7"/>
    </row>
    <row r="10" ht="14.25" customHeight="1">
      <c r="A10" s="9" t="s">
        <v>69</v>
      </c>
      <c r="B10" s="7">
        <v>8.0</v>
      </c>
      <c r="C10" s="9" t="s">
        <v>70</v>
      </c>
      <c r="D10" s="9" t="s">
        <v>34</v>
      </c>
      <c r="E10" s="9" t="s">
        <v>71</v>
      </c>
      <c r="F10" s="9" t="s">
        <v>45</v>
      </c>
      <c r="G10" s="8">
        <v>42795.0</v>
      </c>
      <c r="H10" s="9" t="s">
        <v>72</v>
      </c>
      <c r="I10" s="9" t="s">
        <v>38</v>
      </c>
      <c r="J10" s="9" t="s">
        <v>73</v>
      </c>
      <c r="K10" s="7" t="s">
        <v>74</v>
      </c>
      <c r="L10" s="7"/>
      <c r="M10" s="7"/>
      <c r="N10" s="7"/>
      <c r="O10" s="7"/>
      <c r="P10" s="7"/>
    </row>
    <row r="11" ht="14.25" customHeight="1">
      <c r="A11" s="9" t="s">
        <v>75</v>
      </c>
      <c r="B11" s="7">
        <v>9.0</v>
      </c>
      <c r="C11" s="9" t="s">
        <v>76</v>
      </c>
      <c r="D11" s="9" t="s">
        <v>34</v>
      </c>
      <c r="E11" s="9" t="s">
        <v>77</v>
      </c>
      <c r="F11" s="9" t="s">
        <v>36</v>
      </c>
      <c r="G11" s="8">
        <v>43052.0</v>
      </c>
      <c r="H11" s="9"/>
      <c r="I11" s="9" t="s">
        <v>78</v>
      </c>
      <c r="J11" s="9" t="s">
        <v>79</v>
      </c>
      <c r="K11" s="7" t="s">
        <v>80</v>
      </c>
      <c r="L11" s="7"/>
      <c r="M11" s="7"/>
      <c r="N11" s="7"/>
      <c r="O11" s="7"/>
      <c r="P11" s="7"/>
    </row>
    <row r="12" ht="14.25" customHeight="1">
      <c r="A12" s="9" t="s">
        <v>81</v>
      </c>
      <c r="B12" s="7">
        <v>10.0</v>
      </c>
      <c r="C12" s="9" t="s">
        <v>82</v>
      </c>
      <c r="D12" s="9" t="s">
        <v>43</v>
      </c>
      <c r="E12" s="9" t="s">
        <v>83</v>
      </c>
      <c r="F12" s="9" t="s">
        <v>45</v>
      </c>
      <c r="G12" s="8">
        <v>42190.0</v>
      </c>
      <c r="H12" s="9"/>
      <c r="I12" s="9" t="s">
        <v>38</v>
      </c>
      <c r="J12" s="9" t="s">
        <v>79</v>
      </c>
      <c r="K12" s="7" t="s">
        <v>84</v>
      </c>
      <c r="L12" s="7"/>
      <c r="M12" s="7"/>
      <c r="N12" s="7"/>
      <c r="O12" s="7"/>
      <c r="P12" s="7"/>
    </row>
    <row r="13" ht="14.25" customHeight="1">
      <c r="A13" s="9" t="s">
        <v>85</v>
      </c>
      <c r="B13" s="7">
        <v>11.0</v>
      </c>
      <c r="C13" s="9" t="s">
        <v>86</v>
      </c>
      <c r="D13" s="9" t="s">
        <v>87</v>
      </c>
      <c r="E13" s="9" t="s">
        <v>88</v>
      </c>
      <c r="F13" s="9" t="s">
        <v>36</v>
      </c>
      <c r="G13" s="8">
        <v>42676.0</v>
      </c>
      <c r="H13" s="9" t="s">
        <v>89</v>
      </c>
      <c r="I13" s="9" t="s">
        <v>38</v>
      </c>
      <c r="J13" s="9" t="s">
        <v>79</v>
      </c>
      <c r="K13" s="7" t="s">
        <v>90</v>
      </c>
      <c r="L13" s="7"/>
      <c r="M13" s="7"/>
      <c r="N13" s="7"/>
      <c r="O13" s="7"/>
      <c r="P13" s="7"/>
    </row>
    <row r="14" ht="14.25" customHeight="1">
      <c r="A14" s="9" t="s">
        <v>91</v>
      </c>
      <c r="B14" s="7">
        <v>12.0</v>
      </c>
      <c r="C14" s="9" t="s">
        <v>92</v>
      </c>
      <c r="D14" s="9"/>
      <c r="E14" s="9" t="s">
        <v>56</v>
      </c>
      <c r="F14" s="9"/>
      <c r="G14" s="8"/>
      <c r="H14" s="9"/>
      <c r="I14" s="9"/>
      <c r="J14" s="9" t="s">
        <v>93</v>
      </c>
      <c r="K14" s="7" t="s">
        <v>94</v>
      </c>
      <c r="L14" s="7"/>
      <c r="M14" s="7"/>
      <c r="N14" s="7"/>
      <c r="O14" s="7"/>
      <c r="P14" s="7"/>
    </row>
    <row r="15" ht="14.25" customHeight="1">
      <c r="A15" s="9" t="s">
        <v>95</v>
      </c>
      <c r="B15" s="7">
        <v>13.0</v>
      </c>
      <c r="C15" s="9" t="s">
        <v>96</v>
      </c>
      <c r="D15" s="9" t="s">
        <v>34</v>
      </c>
      <c r="E15" s="9" t="s">
        <v>97</v>
      </c>
      <c r="F15" s="9" t="s">
        <v>45</v>
      </c>
      <c r="G15" s="8">
        <v>42545.0</v>
      </c>
      <c r="H15" s="9" t="s">
        <v>98</v>
      </c>
      <c r="I15" s="9" t="s">
        <v>38</v>
      </c>
      <c r="J15" s="9" t="s">
        <v>99</v>
      </c>
      <c r="K15" s="7" t="s">
        <v>100</v>
      </c>
      <c r="L15" s="7"/>
      <c r="M15" s="7"/>
      <c r="N15" s="7"/>
      <c r="O15" s="7"/>
      <c r="P15" s="7"/>
    </row>
    <row r="16" ht="14.25" customHeight="1">
      <c r="A16" s="9" t="s">
        <v>101</v>
      </c>
      <c r="B16" s="7">
        <v>14.0</v>
      </c>
      <c r="C16" s="9" t="s">
        <v>102</v>
      </c>
      <c r="D16" s="9" t="s">
        <v>34</v>
      </c>
      <c r="E16" s="9" t="s">
        <v>103</v>
      </c>
      <c r="F16" s="9" t="s">
        <v>104</v>
      </c>
      <c r="G16" s="8">
        <v>42587.0</v>
      </c>
      <c r="H16" s="9" t="s">
        <v>105</v>
      </c>
      <c r="I16" s="9" t="s">
        <v>38</v>
      </c>
      <c r="J16" s="9" t="s">
        <v>106</v>
      </c>
      <c r="K16" s="7" t="s">
        <v>107</v>
      </c>
      <c r="L16" s="7"/>
      <c r="M16" s="7"/>
      <c r="N16" s="7"/>
      <c r="O16" s="7"/>
      <c r="P16" s="7"/>
    </row>
    <row r="17" ht="14.25" customHeight="1">
      <c r="A17" s="9" t="s">
        <v>108</v>
      </c>
      <c r="B17" s="7">
        <v>15.0</v>
      </c>
      <c r="C17" s="9" t="s">
        <v>109</v>
      </c>
      <c r="D17" s="9" t="s">
        <v>34</v>
      </c>
      <c r="E17" s="9" t="s">
        <v>110</v>
      </c>
      <c r="F17" s="9" t="s">
        <v>36</v>
      </c>
      <c r="G17" s="8">
        <v>42676.0</v>
      </c>
      <c r="H17" s="9" t="s">
        <v>111</v>
      </c>
      <c r="I17" s="9" t="s">
        <v>38</v>
      </c>
      <c r="J17" s="9" t="s">
        <v>112</v>
      </c>
      <c r="K17" s="7" t="s">
        <v>113</v>
      </c>
      <c r="L17" s="7"/>
      <c r="M17" s="7"/>
      <c r="N17" s="7"/>
      <c r="O17" s="7"/>
      <c r="P17" s="7"/>
    </row>
    <row r="18" ht="14.25" customHeight="1">
      <c r="A18" s="9" t="s">
        <v>114</v>
      </c>
      <c r="B18" s="7">
        <v>16.0</v>
      </c>
      <c r="C18" s="9" t="s">
        <v>115</v>
      </c>
      <c r="D18" s="9" t="s">
        <v>34</v>
      </c>
      <c r="E18" s="9" t="s">
        <v>116</v>
      </c>
      <c r="F18" s="9" t="s">
        <v>45</v>
      </c>
      <c r="G18" s="8">
        <v>42538.0</v>
      </c>
      <c r="H18" s="9" t="s">
        <v>117</v>
      </c>
      <c r="I18" s="9" t="s">
        <v>38</v>
      </c>
      <c r="J18" s="9" t="s">
        <v>118</v>
      </c>
      <c r="K18" s="7" t="s">
        <v>119</v>
      </c>
      <c r="L18" s="7"/>
      <c r="M18" s="7"/>
      <c r="N18" s="7"/>
      <c r="O18" s="7"/>
      <c r="P18" s="7"/>
    </row>
    <row r="19" ht="14.25" customHeight="1">
      <c r="A19" s="9" t="s">
        <v>120</v>
      </c>
      <c r="B19" s="7">
        <v>17.0</v>
      </c>
      <c r="C19" s="9" t="s">
        <v>121</v>
      </c>
      <c r="D19" s="9"/>
      <c r="E19" s="9" t="s">
        <v>56</v>
      </c>
      <c r="F19" s="9"/>
      <c r="G19" s="8"/>
      <c r="H19" s="9"/>
      <c r="I19" s="9"/>
      <c r="J19" s="9" t="s">
        <v>122</v>
      </c>
      <c r="K19" s="7" t="s">
        <v>123</v>
      </c>
      <c r="L19" s="7"/>
      <c r="M19" s="7"/>
      <c r="N19" s="7"/>
      <c r="O19" s="7"/>
      <c r="P19" s="7"/>
    </row>
    <row r="20" ht="14.25" customHeight="1">
      <c r="A20" s="9" t="s">
        <v>124</v>
      </c>
      <c r="B20" s="7">
        <v>18.0</v>
      </c>
      <c r="C20" s="9" t="s">
        <v>125</v>
      </c>
      <c r="D20" s="9" t="s">
        <v>34</v>
      </c>
      <c r="E20" s="9" t="s">
        <v>126</v>
      </c>
      <c r="F20" s="9" t="s">
        <v>36</v>
      </c>
      <c r="G20" s="8">
        <v>42587.0</v>
      </c>
      <c r="H20" s="9" t="s">
        <v>127</v>
      </c>
      <c r="I20" s="9" t="s">
        <v>38</v>
      </c>
      <c r="J20" s="9" t="s">
        <v>128</v>
      </c>
      <c r="K20" s="7" t="s">
        <v>129</v>
      </c>
      <c r="L20" s="7"/>
      <c r="M20" s="7"/>
      <c r="N20" s="7"/>
      <c r="O20" s="7"/>
      <c r="P20" s="7"/>
    </row>
    <row r="21" ht="14.25" customHeight="1">
      <c r="A21" s="9" t="s">
        <v>130</v>
      </c>
      <c r="B21" s="7">
        <v>19.0</v>
      </c>
      <c r="C21" s="9" t="s">
        <v>131</v>
      </c>
      <c r="D21" s="9" t="s">
        <v>34</v>
      </c>
      <c r="E21" s="9" t="s">
        <v>132</v>
      </c>
      <c r="F21" s="9" t="s">
        <v>45</v>
      </c>
      <c r="G21" s="8">
        <v>42566.0</v>
      </c>
      <c r="H21" s="9" t="s">
        <v>133</v>
      </c>
      <c r="I21" s="9" t="s">
        <v>38</v>
      </c>
      <c r="J21" s="9"/>
      <c r="K21" s="7" t="s">
        <v>134</v>
      </c>
      <c r="L21" s="7"/>
      <c r="M21" s="7"/>
      <c r="N21" s="7"/>
      <c r="O21" s="7"/>
      <c r="P21" s="7"/>
    </row>
    <row r="22" ht="14.25" customHeight="1">
      <c r="A22" s="9" t="s">
        <v>135</v>
      </c>
      <c r="B22" s="7">
        <v>20.0</v>
      </c>
      <c r="C22" s="9" t="s">
        <v>136</v>
      </c>
      <c r="D22" s="9"/>
      <c r="E22" s="9" t="s">
        <v>56</v>
      </c>
      <c r="F22" s="9"/>
      <c r="G22" s="8"/>
      <c r="H22" s="9"/>
      <c r="I22" s="9"/>
      <c r="J22" s="9" t="s">
        <v>137</v>
      </c>
      <c r="K22" s="7" t="s">
        <v>138</v>
      </c>
      <c r="L22" s="7"/>
      <c r="M22" s="7"/>
      <c r="N22" s="7"/>
      <c r="O22" s="7"/>
      <c r="P22" s="7"/>
    </row>
    <row r="23" ht="14.25" customHeight="1">
      <c r="A23" s="9" t="s">
        <v>139</v>
      </c>
      <c r="B23" s="7">
        <v>21.0</v>
      </c>
      <c r="C23" s="9" t="s">
        <v>140</v>
      </c>
      <c r="D23" s="9" t="s">
        <v>34</v>
      </c>
      <c r="E23" s="9" t="s">
        <v>141</v>
      </c>
      <c r="F23" s="9" t="s">
        <v>36</v>
      </c>
      <c r="G23" s="8">
        <v>42535.0</v>
      </c>
      <c r="H23" s="9" t="s">
        <v>142</v>
      </c>
      <c r="I23" s="9" t="s">
        <v>38</v>
      </c>
      <c r="J23" s="9"/>
      <c r="K23" s="7" t="s">
        <v>143</v>
      </c>
      <c r="L23" s="7"/>
      <c r="M23" s="7"/>
      <c r="N23" s="7"/>
      <c r="O23" s="7"/>
      <c r="P23" s="7"/>
    </row>
    <row r="24" ht="14.25" customHeight="1">
      <c r="A24" s="9" t="s">
        <v>144</v>
      </c>
      <c r="B24" s="7">
        <v>22.0</v>
      </c>
      <c r="C24" s="9" t="s">
        <v>145</v>
      </c>
      <c r="D24" s="9"/>
      <c r="E24" s="9" t="s">
        <v>56</v>
      </c>
      <c r="F24" s="9"/>
      <c r="G24" s="8"/>
      <c r="H24" s="9"/>
      <c r="I24" s="9"/>
      <c r="J24" s="9" t="s">
        <v>146</v>
      </c>
      <c r="K24" s="7" t="s">
        <v>147</v>
      </c>
      <c r="L24" s="7"/>
      <c r="M24" s="7"/>
      <c r="N24" s="7"/>
      <c r="O24" s="7"/>
      <c r="P24" s="7"/>
    </row>
    <row r="25" ht="14.25" customHeight="1">
      <c r="A25" s="9" t="s">
        <v>148</v>
      </c>
      <c r="B25" s="7">
        <v>23.0</v>
      </c>
      <c r="C25" s="9" t="s">
        <v>149</v>
      </c>
      <c r="D25" s="9" t="s">
        <v>34</v>
      </c>
      <c r="E25" s="9" t="s">
        <v>150</v>
      </c>
      <c r="F25" s="9" t="s">
        <v>45</v>
      </c>
      <c r="G25" s="8">
        <v>42545.0</v>
      </c>
      <c r="H25" s="9" t="s">
        <v>151</v>
      </c>
      <c r="I25" s="9" t="s">
        <v>38</v>
      </c>
      <c r="J25" s="9"/>
      <c r="K25" s="7" t="s">
        <v>152</v>
      </c>
      <c r="L25" s="7"/>
      <c r="M25" s="7"/>
      <c r="N25" s="7"/>
      <c r="O25" s="7"/>
      <c r="P25" s="7"/>
    </row>
    <row r="26" ht="14.25" customHeight="1">
      <c r="A26" s="9" t="s">
        <v>153</v>
      </c>
      <c r="B26" s="7">
        <v>24.0</v>
      </c>
      <c r="C26" s="9" t="s">
        <v>154</v>
      </c>
      <c r="D26" s="9" t="s">
        <v>34</v>
      </c>
      <c r="E26" s="9" t="s">
        <v>155</v>
      </c>
      <c r="F26" s="9" t="s">
        <v>45</v>
      </c>
      <c r="G26" s="8">
        <v>42566.0</v>
      </c>
      <c r="H26" s="9" t="s">
        <v>156</v>
      </c>
      <c r="I26" s="9" t="s">
        <v>38</v>
      </c>
      <c r="J26" s="9"/>
      <c r="K26" s="7" t="s">
        <v>157</v>
      </c>
      <c r="L26" s="7"/>
      <c r="M26" s="7"/>
      <c r="N26" s="7"/>
      <c r="O26" s="7"/>
      <c r="P26" s="7"/>
    </row>
    <row r="27" ht="14.25" customHeight="1">
      <c r="A27" s="9" t="s">
        <v>158</v>
      </c>
      <c r="B27" s="7">
        <v>25.0</v>
      </c>
      <c r="C27" s="9" t="s">
        <v>159</v>
      </c>
      <c r="D27" s="9" t="s">
        <v>34</v>
      </c>
      <c r="E27" s="9" t="s">
        <v>160</v>
      </c>
      <c r="F27" s="9" t="s">
        <v>45</v>
      </c>
      <c r="G27" s="8">
        <v>42566.0</v>
      </c>
      <c r="H27" s="9" t="s">
        <v>161</v>
      </c>
      <c r="I27" s="9" t="s">
        <v>38</v>
      </c>
      <c r="J27" s="9"/>
      <c r="K27" s="7" t="s">
        <v>162</v>
      </c>
      <c r="L27" s="7"/>
      <c r="M27" s="7"/>
      <c r="N27" s="7"/>
      <c r="O27" s="7"/>
      <c r="P27" s="7"/>
    </row>
    <row r="28" ht="14.25" customHeight="1">
      <c r="A28" s="9" t="s">
        <v>163</v>
      </c>
      <c r="B28" s="7">
        <v>26.0</v>
      </c>
      <c r="C28" s="9" t="s">
        <v>164</v>
      </c>
      <c r="D28" s="9"/>
      <c r="E28" s="9" t="s">
        <v>56</v>
      </c>
      <c r="F28" s="9"/>
      <c r="G28" s="8"/>
      <c r="H28" s="9"/>
      <c r="I28" s="9"/>
      <c r="J28" s="9" t="s">
        <v>165</v>
      </c>
      <c r="K28" s="7" t="s">
        <v>166</v>
      </c>
      <c r="L28" s="7"/>
      <c r="M28" s="7"/>
      <c r="N28" s="7"/>
      <c r="O28" s="7"/>
      <c r="P28" s="7"/>
    </row>
    <row r="29" ht="14.25" customHeight="1">
      <c r="A29" s="9" t="s">
        <v>167</v>
      </c>
      <c r="B29" s="7">
        <v>27.0</v>
      </c>
      <c r="C29" s="9" t="s">
        <v>168</v>
      </c>
      <c r="D29" s="9"/>
      <c r="E29" s="9" t="s">
        <v>56</v>
      </c>
      <c r="F29" s="9"/>
      <c r="G29" s="8"/>
      <c r="H29" s="9"/>
      <c r="I29" s="9"/>
      <c r="J29" s="9" t="s">
        <v>169</v>
      </c>
      <c r="K29" s="7" t="s">
        <v>170</v>
      </c>
      <c r="L29" s="7"/>
      <c r="M29" s="7"/>
      <c r="N29" s="7"/>
      <c r="O29" s="7"/>
      <c r="P29" s="7"/>
    </row>
    <row r="30" ht="14.25" customHeight="1">
      <c r="A30" s="9" t="s">
        <v>171</v>
      </c>
      <c r="B30" s="7">
        <v>28.0</v>
      </c>
      <c r="C30" s="9" t="s">
        <v>172</v>
      </c>
      <c r="D30" s="9"/>
      <c r="E30" s="9" t="s">
        <v>56</v>
      </c>
      <c r="F30" s="9"/>
      <c r="G30" s="8"/>
      <c r="H30" s="9"/>
      <c r="I30" s="9"/>
      <c r="J30" s="9" t="s">
        <v>173</v>
      </c>
      <c r="K30" s="7" t="s">
        <v>174</v>
      </c>
      <c r="L30" s="7"/>
      <c r="M30" s="7"/>
      <c r="N30" s="7"/>
      <c r="O30" s="7"/>
      <c r="P30" s="7"/>
    </row>
    <row r="31" ht="14.25" customHeight="1">
      <c r="A31" s="9" t="s">
        <v>175</v>
      </c>
      <c r="B31" s="7">
        <v>29.0</v>
      </c>
      <c r="C31" s="9" t="s">
        <v>176</v>
      </c>
      <c r="D31" s="9"/>
      <c r="E31" s="9" t="s">
        <v>56</v>
      </c>
      <c r="F31" s="9"/>
      <c r="G31" s="8"/>
      <c r="H31" s="9"/>
      <c r="I31" s="9"/>
      <c r="J31" s="9" t="s">
        <v>177</v>
      </c>
      <c r="K31" s="7" t="s">
        <v>178</v>
      </c>
      <c r="L31" s="7"/>
      <c r="M31" s="7"/>
      <c r="N31" s="7"/>
      <c r="O31" s="7"/>
      <c r="P31" s="7"/>
    </row>
    <row r="32" ht="14.25" customHeight="1">
      <c r="A32" s="9" t="s">
        <v>179</v>
      </c>
      <c r="B32" s="7">
        <v>30.0</v>
      </c>
      <c r="C32" s="9" t="s">
        <v>180</v>
      </c>
      <c r="D32" s="9"/>
      <c r="E32" s="9" t="s">
        <v>56</v>
      </c>
      <c r="F32" s="9"/>
      <c r="G32" s="8"/>
      <c r="H32" s="9"/>
      <c r="I32" s="9"/>
      <c r="J32" s="9" t="s">
        <v>181</v>
      </c>
      <c r="K32" s="7" t="s">
        <v>182</v>
      </c>
      <c r="L32" s="7"/>
      <c r="M32" s="7"/>
      <c r="N32" s="7"/>
      <c r="O32" s="7"/>
      <c r="P32" s="7"/>
    </row>
    <row r="33" ht="14.25" customHeight="1">
      <c r="A33" s="9" t="s">
        <v>183</v>
      </c>
      <c r="B33" s="7">
        <v>31.0</v>
      </c>
      <c r="C33" s="9" t="s">
        <v>184</v>
      </c>
      <c r="D33" s="9" t="s">
        <v>185</v>
      </c>
      <c r="E33" s="9" t="s">
        <v>186</v>
      </c>
      <c r="F33" s="9" t="s">
        <v>187</v>
      </c>
      <c r="G33" s="8">
        <v>42587.0</v>
      </c>
      <c r="H33" s="9" t="s">
        <v>188</v>
      </c>
      <c r="I33" s="9" t="s">
        <v>38</v>
      </c>
      <c r="J33" s="9" t="s">
        <v>189</v>
      </c>
      <c r="K33" s="7" t="s">
        <v>190</v>
      </c>
      <c r="L33" s="7"/>
      <c r="M33" s="7"/>
      <c r="N33" s="7"/>
      <c r="O33" s="7"/>
      <c r="P33" s="7"/>
    </row>
    <row r="34" ht="14.25" customHeight="1">
      <c r="A34" s="9" t="s">
        <v>191</v>
      </c>
      <c r="B34" s="7">
        <v>32.0</v>
      </c>
      <c r="C34" s="9" t="s">
        <v>192</v>
      </c>
      <c r="D34" s="9"/>
      <c r="E34" s="9" t="s">
        <v>56</v>
      </c>
      <c r="F34" s="9"/>
      <c r="G34" s="8"/>
      <c r="H34" s="9"/>
      <c r="I34" s="9"/>
      <c r="J34" s="9" t="s">
        <v>193</v>
      </c>
      <c r="K34" s="7" t="s">
        <v>194</v>
      </c>
      <c r="L34" s="7"/>
      <c r="M34" s="7"/>
      <c r="N34" s="7"/>
      <c r="O34" s="7"/>
      <c r="P34" s="7"/>
    </row>
    <row r="35" ht="14.25" customHeight="1">
      <c r="A35" s="9" t="s">
        <v>195</v>
      </c>
      <c r="B35" s="7">
        <v>33.0</v>
      </c>
      <c r="C35" s="9" t="s">
        <v>196</v>
      </c>
      <c r="D35" s="9"/>
      <c r="E35" s="9" t="s">
        <v>56</v>
      </c>
      <c r="F35" s="9"/>
      <c r="G35" s="8"/>
      <c r="H35" s="9"/>
      <c r="I35" s="9"/>
      <c r="J35" s="9" t="s">
        <v>197</v>
      </c>
      <c r="K35" s="7" t="s">
        <v>198</v>
      </c>
      <c r="L35" s="7"/>
      <c r="M35" s="7"/>
      <c r="N35" s="7"/>
      <c r="O35" s="7"/>
      <c r="P35" s="7"/>
    </row>
    <row r="36" ht="14.25" customHeight="1">
      <c r="A36" s="9" t="s">
        <v>199</v>
      </c>
      <c r="B36" s="7">
        <v>34.0</v>
      </c>
      <c r="C36" s="9" t="s">
        <v>200</v>
      </c>
      <c r="D36" s="9" t="s">
        <v>34</v>
      </c>
      <c r="E36" s="9" t="s">
        <v>201</v>
      </c>
      <c r="F36" s="9" t="s">
        <v>36</v>
      </c>
      <c r="G36" s="8">
        <v>42612.0</v>
      </c>
      <c r="H36" s="9" t="s">
        <v>202</v>
      </c>
      <c r="I36" s="9" t="s">
        <v>38</v>
      </c>
      <c r="J36" s="9"/>
      <c r="K36" s="7" t="s">
        <v>203</v>
      </c>
      <c r="L36" s="7"/>
      <c r="M36" s="7"/>
      <c r="N36" s="7"/>
      <c r="O36" s="7"/>
      <c r="P36" s="7"/>
    </row>
    <row r="37" ht="14.25" customHeight="1">
      <c r="A37" s="9" t="s">
        <v>204</v>
      </c>
      <c r="B37" s="7">
        <v>35.0</v>
      </c>
      <c r="C37" s="9" t="s">
        <v>205</v>
      </c>
      <c r="D37" s="9" t="s">
        <v>34</v>
      </c>
      <c r="E37" s="9" t="s">
        <v>206</v>
      </c>
      <c r="F37" s="9" t="s">
        <v>45</v>
      </c>
      <c r="G37" s="8">
        <v>42623.0</v>
      </c>
      <c r="H37" s="9" t="s">
        <v>207</v>
      </c>
      <c r="I37" s="9" t="s">
        <v>38</v>
      </c>
      <c r="J37" s="9"/>
      <c r="K37" s="7" t="s">
        <v>208</v>
      </c>
      <c r="L37" s="7"/>
      <c r="M37" s="7"/>
      <c r="N37" s="7"/>
      <c r="O37" s="7"/>
      <c r="P37" s="7"/>
    </row>
    <row r="38" ht="14.25" customHeight="1">
      <c r="A38" s="9" t="s">
        <v>209</v>
      </c>
      <c r="B38" s="7">
        <v>36.0</v>
      </c>
      <c r="C38" s="9" t="s">
        <v>210</v>
      </c>
      <c r="D38" s="9"/>
      <c r="E38" s="9" t="s">
        <v>56</v>
      </c>
      <c r="F38" s="9"/>
      <c r="G38" s="8"/>
      <c r="H38" s="9"/>
      <c r="I38" s="9"/>
      <c r="J38" s="9" t="s">
        <v>211</v>
      </c>
      <c r="K38" s="7" t="s">
        <v>212</v>
      </c>
      <c r="L38" s="7"/>
      <c r="M38" s="7"/>
      <c r="N38" s="7"/>
      <c r="O38" s="7"/>
      <c r="P38" s="7"/>
    </row>
    <row r="39" ht="14.25" customHeight="1">
      <c r="A39" s="9" t="s">
        <v>213</v>
      </c>
      <c r="B39" s="7">
        <v>37.0</v>
      </c>
      <c r="C39" s="9" t="s">
        <v>214</v>
      </c>
      <c r="D39" s="9"/>
      <c r="E39" s="9" t="s">
        <v>56</v>
      </c>
      <c r="F39" s="9"/>
      <c r="G39" s="8"/>
      <c r="H39" s="9"/>
      <c r="I39" s="9"/>
      <c r="J39" s="9" t="s">
        <v>215</v>
      </c>
      <c r="K39" s="7" t="s">
        <v>216</v>
      </c>
      <c r="L39" s="7"/>
      <c r="M39" s="7"/>
      <c r="N39" s="7"/>
      <c r="O39" s="7"/>
      <c r="P39" s="7"/>
    </row>
    <row r="40" ht="14.25" customHeight="1">
      <c r="A40" s="9" t="s">
        <v>217</v>
      </c>
      <c r="B40" s="7">
        <v>38.0</v>
      </c>
      <c r="C40" s="9" t="s">
        <v>218</v>
      </c>
      <c r="D40" s="9" t="s">
        <v>219</v>
      </c>
      <c r="E40" s="9" t="s">
        <v>56</v>
      </c>
      <c r="F40" s="9" t="s">
        <v>219</v>
      </c>
      <c r="G40" s="8" t="s">
        <v>219</v>
      </c>
      <c r="H40" s="9" t="s">
        <v>219</v>
      </c>
      <c r="I40" s="9" t="s">
        <v>219</v>
      </c>
      <c r="J40" s="9" t="s">
        <v>220</v>
      </c>
      <c r="K40" s="7" t="s">
        <v>221</v>
      </c>
      <c r="L40" s="7"/>
      <c r="M40" s="7"/>
      <c r="N40" s="7"/>
      <c r="O40" s="7"/>
      <c r="P40" s="7"/>
    </row>
    <row r="41" ht="14.25" customHeight="1">
      <c r="A41" s="9" t="s">
        <v>222</v>
      </c>
      <c r="B41" s="7">
        <v>39.0</v>
      </c>
      <c r="C41" s="9" t="s">
        <v>223</v>
      </c>
      <c r="D41" s="9" t="s">
        <v>219</v>
      </c>
      <c r="E41" s="9" t="s">
        <v>56</v>
      </c>
      <c r="F41" s="9" t="s">
        <v>219</v>
      </c>
      <c r="G41" s="8" t="s">
        <v>219</v>
      </c>
      <c r="H41" s="9" t="s">
        <v>219</v>
      </c>
      <c r="I41" s="9" t="s">
        <v>219</v>
      </c>
      <c r="J41" s="9" t="s">
        <v>224</v>
      </c>
      <c r="K41" s="7" t="s">
        <v>225</v>
      </c>
      <c r="L41" s="7"/>
      <c r="M41" s="7"/>
      <c r="N41" s="7"/>
      <c r="O41" s="7"/>
      <c r="P41" s="7"/>
    </row>
    <row r="42" ht="14.25" customHeight="1">
      <c r="A42" s="9" t="s">
        <v>226</v>
      </c>
      <c r="B42" s="7">
        <v>40.0</v>
      </c>
      <c r="C42" s="9" t="s">
        <v>227</v>
      </c>
      <c r="D42" s="9"/>
      <c r="E42" s="9" t="s">
        <v>56</v>
      </c>
      <c r="F42" s="9"/>
      <c r="G42" s="8"/>
      <c r="H42" s="9"/>
      <c r="I42" s="9"/>
      <c r="J42" s="9" t="s">
        <v>228</v>
      </c>
      <c r="K42" s="7" t="s">
        <v>229</v>
      </c>
      <c r="L42" s="7"/>
      <c r="M42" s="7"/>
      <c r="N42" s="7"/>
      <c r="O42" s="7"/>
      <c r="P42" s="7"/>
    </row>
    <row r="43" ht="14.25" customHeight="1">
      <c r="A43" s="9" t="s">
        <v>230</v>
      </c>
      <c r="B43" s="7">
        <v>41.0</v>
      </c>
      <c r="C43" s="9" t="s">
        <v>231</v>
      </c>
      <c r="D43" s="9" t="s">
        <v>219</v>
      </c>
      <c r="E43" s="9" t="s">
        <v>56</v>
      </c>
      <c r="F43" s="9" t="s">
        <v>219</v>
      </c>
      <c r="G43" s="8" t="s">
        <v>219</v>
      </c>
      <c r="H43" s="9" t="s">
        <v>219</v>
      </c>
      <c r="I43" s="9" t="s">
        <v>219</v>
      </c>
      <c r="J43" s="9" t="s">
        <v>232</v>
      </c>
      <c r="K43" s="7" t="s">
        <v>233</v>
      </c>
      <c r="L43" s="7"/>
      <c r="M43" s="7"/>
      <c r="N43" s="7"/>
      <c r="O43" s="7"/>
      <c r="P43" s="7"/>
    </row>
    <row r="44" ht="14.25" customHeight="1">
      <c r="A44" s="9" t="s">
        <v>234</v>
      </c>
      <c r="B44" s="7">
        <v>42.0</v>
      </c>
      <c r="C44" s="9" t="s">
        <v>235</v>
      </c>
      <c r="D44" s="9"/>
      <c r="E44" s="9" t="s">
        <v>56</v>
      </c>
      <c r="F44" s="9"/>
      <c r="G44" s="8"/>
      <c r="H44" s="9"/>
      <c r="I44" s="9"/>
      <c r="J44" s="9" t="s">
        <v>236</v>
      </c>
      <c r="K44" s="7" t="s">
        <v>237</v>
      </c>
      <c r="L44" s="7"/>
      <c r="M44" s="7"/>
      <c r="N44" s="7"/>
      <c r="O44" s="7"/>
      <c r="P44" s="7"/>
    </row>
    <row r="45" ht="14.25" customHeight="1">
      <c r="A45" s="9" t="s">
        <v>238</v>
      </c>
      <c r="B45" s="7">
        <v>43.0</v>
      </c>
      <c r="C45" s="9" t="s">
        <v>239</v>
      </c>
      <c r="D45" s="9"/>
      <c r="E45" s="9" t="s">
        <v>56</v>
      </c>
      <c r="F45" s="9"/>
      <c r="G45" s="8"/>
      <c r="H45" s="9"/>
      <c r="I45" s="9"/>
      <c r="J45" s="9" t="s">
        <v>240</v>
      </c>
      <c r="K45" s="7" t="s">
        <v>241</v>
      </c>
      <c r="L45" s="7"/>
      <c r="M45" s="7"/>
      <c r="N45" s="7"/>
      <c r="O45" s="7"/>
      <c r="P45" s="7"/>
    </row>
    <row r="46" ht="14.25" customHeight="1">
      <c r="A46" s="9" t="s">
        <v>242</v>
      </c>
      <c r="B46" s="7">
        <v>44.0</v>
      </c>
      <c r="C46" s="9" t="s">
        <v>243</v>
      </c>
      <c r="D46" s="9" t="s">
        <v>219</v>
      </c>
      <c r="E46" s="9" t="s">
        <v>56</v>
      </c>
      <c r="F46" s="9" t="s">
        <v>219</v>
      </c>
      <c r="G46" s="8" t="s">
        <v>219</v>
      </c>
      <c r="H46" s="9" t="s">
        <v>219</v>
      </c>
      <c r="I46" s="9" t="s">
        <v>219</v>
      </c>
      <c r="J46" s="9" t="s">
        <v>244</v>
      </c>
      <c r="K46" s="7" t="s">
        <v>245</v>
      </c>
      <c r="L46" s="7"/>
      <c r="M46" s="7"/>
      <c r="N46" s="7"/>
      <c r="O46" s="7"/>
      <c r="P46" s="7"/>
    </row>
    <row r="47" ht="14.25" customHeight="1">
      <c r="A47" s="9" t="s">
        <v>246</v>
      </c>
      <c r="B47" s="7">
        <v>45.0</v>
      </c>
      <c r="C47" s="9" t="s">
        <v>247</v>
      </c>
      <c r="D47" s="9" t="s">
        <v>219</v>
      </c>
      <c r="E47" s="9" t="s">
        <v>56</v>
      </c>
      <c r="F47" s="9" t="s">
        <v>219</v>
      </c>
      <c r="G47" s="8" t="s">
        <v>219</v>
      </c>
      <c r="H47" s="9" t="s">
        <v>219</v>
      </c>
      <c r="I47" s="9" t="s">
        <v>219</v>
      </c>
      <c r="J47" s="9" t="s">
        <v>248</v>
      </c>
      <c r="K47" s="7" t="s">
        <v>249</v>
      </c>
      <c r="L47" s="7"/>
      <c r="M47" s="7"/>
      <c r="N47" s="7"/>
      <c r="O47" s="7"/>
      <c r="P47" s="7"/>
    </row>
    <row r="48" ht="14.25" customHeight="1">
      <c r="A48" s="9" t="s">
        <v>250</v>
      </c>
      <c r="B48" s="7">
        <v>46.0</v>
      </c>
      <c r="C48" s="9" t="s">
        <v>251</v>
      </c>
      <c r="D48" s="9" t="s">
        <v>219</v>
      </c>
      <c r="E48" s="9" t="s">
        <v>56</v>
      </c>
      <c r="F48" s="9" t="s">
        <v>219</v>
      </c>
      <c r="G48" s="8" t="s">
        <v>219</v>
      </c>
      <c r="H48" s="9" t="s">
        <v>219</v>
      </c>
      <c r="I48" s="9" t="s">
        <v>219</v>
      </c>
      <c r="J48" s="9" t="s">
        <v>252</v>
      </c>
      <c r="K48" s="7" t="s">
        <v>253</v>
      </c>
      <c r="L48" s="7"/>
      <c r="M48" s="7"/>
      <c r="N48" s="7"/>
      <c r="O48" s="7"/>
      <c r="P48" s="7"/>
    </row>
    <row r="49" ht="14.25" customHeight="1">
      <c r="A49" s="9" t="s">
        <v>254</v>
      </c>
      <c r="B49" s="7">
        <v>47.0</v>
      </c>
      <c r="C49" s="9" t="s">
        <v>255</v>
      </c>
      <c r="D49" s="9" t="s">
        <v>219</v>
      </c>
      <c r="E49" s="9" t="s">
        <v>56</v>
      </c>
      <c r="F49" s="9" t="s">
        <v>219</v>
      </c>
      <c r="G49" s="8" t="s">
        <v>219</v>
      </c>
      <c r="H49" s="9" t="s">
        <v>219</v>
      </c>
      <c r="I49" s="9" t="s">
        <v>219</v>
      </c>
      <c r="J49" s="9" t="s">
        <v>256</v>
      </c>
      <c r="K49" s="7" t="s">
        <v>257</v>
      </c>
      <c r="L49" s="7"/>
      <c r="M49" s="7"/>
      <c r="N49" s="7"/>
      <c r="O49" s="7"/>
      <c r="P49" s="7"/>
    </row>
    <row r="50" ht="14.25" customHeight="1">
      <c r="A50" s="9" t="s">
        <v>258</v>
      </c>
      <c r="B50" s="7">
        <v>48.0</v>
      </c>
      <c r="C50" s="9" t="s">
        <v>259</v>
      </c>
      <c r="D50" s="9" t="s">
        <v>34</v>
      </c>
      <c r="E50" s="9" t="s">
        <v>260</v>
      </c>
      <c r="F50" s="9" t="s">
        <v>45</v>
      </c>
      <c r="G50" s="8">
        <v>42784.0</v>
      </c>
      <c r="H50" s="9" t="s">
        <v>261</v>
      </c>
      <c r="I50" s="9" t="s">
        <v>38</v>
      </c>
      <c r="J50" s="9"/>
      <c r="K50" s="7" t="s">
        <v>262</v>
      </c>
      <c r="L50" s="7"/>
      <c r="M50" s="7"/>
      <c r="N50" s="7"/>
      <c r="O50" s="7"/>
      <c r="P50" s="7"/>
    </row>
    <row r="51" ht="14.25" customHeight="1">
      <c r="A51" s="9" t="s">
        <v>263</v>
      </c>
      <c r="B51" s="7">
        <v>49.0</v>
      </c>
      <c r="C51" s="9" t="s">
        <v>264</v>
      </c>
      <c r="D51" s="9"/>
      <c r="E51" s="9" t="s">
        <v>56</v>
      </c>
      <c r="F51" s="9"/>
      <c r="G51" s="8"/>
      <c r="H51" s="9"/>
      <c r="I51" s="9"/>
      <c r="J51" s="9" t="s">
        <v>265</v>
      </c>
      <c r="K51" s="7" t="s">
        <v>266</v>
      </c>
      <c r="L51" s="7"/>
      <c r="M51" s="7"/>
      <c r="N51" s="7"/>
      <c r="O51" s="7"/>
      <c r="P51" s="7"/>
    </row>
    <row r="52" ht="14.25" customHeight="1">
      <c r="A52" s="9" t="s">
        <v>267</v>
      </c>
      <c r="B52" s="7">
        <v>50.0</v>
      </c>
      <c r="C52" s="9" t="s">
        <v>268</v>
      </c>
      <c r="D52" s="9"/>
      <c r="E52" s="9" t="s">
        <v>56</v>
      </c>
      <c r="F52" s="9"/>
      <c r="G52" s="8"/>
      <c r="H52" s="9"/>
      <c r="I52" s="9"/>
      <c r="J52" s="9" t="s">
        <v>269</v>
      </c>
      <c r="K52" s="7" t="s">
        <v>270</v>
      </c>
      <c r="L52" s="7"/>
      <c r="M52" s="7"/>
      <c r="N52" s="7"/>
      <c r="O52" s="7"/>
      <c r="P52" s="7"/>
    </row>
    <row r="53" ht="14.25" customHeight="1">
      <c r="A53" s="9" t="s">
        <v>271</v>
      </c>
      <c r="B53" s="7">
        <v>51.0</v>
      </c>
      <c r="C53" s="9" t="s">
        <v>272</v>
      </c>
      <c r="D53" s="9"/>
      <c r="E53" s="9" t="s">
        <v>56</v>
      </c>
      <c r="F53" s="9"/>
      <c r="G53" s="8"/>
      <c r="H53" s="9"/>
      <c r="I53" s="9"/>
      <c r="J53" s="9" t="s">
        <v>273</v>
      </c>
      <c r="K53" s="7" t="s">
        <v>274</v>
      </c>
      <c r="L53" s="7"/>
      <c r="M53" s="7"/>
      <c r="N53" s="7"/>
      <c r="O53" s="7"/>
      <c r="P53" s="7"/>
    </row>
    <row r="54" ht="14.25" customHeight="1">
      <c r="A54" s="9" t="s">
        <v>275</v>
      </c>
      <c r="B54" s="7">
        <v>52.0</v>
      </c>
      <c r="C54" s="9" t="s">
        <v>276</v>
      </c>
      <c r="D54" s="9"/>
      <c r="E54" s="9" t="s">
        <v>56</v>
      </c>
      <c r="F54" s="9"/>
      <c r="G54" s="8"/>
      <c r="H54" s="9"/>
      <c r="I54" s="9"/>
      <c r="J54" s="9" t="s">
        <v>277</v>
      </c>
      <c r="K54" s="7" t="s">
        <v>278</v>
      </c>
      <c r="L54" s="7"/>
      <c r="M54" s="7"/>
      <c r="N54" s="7"/>
      <c r="O54" s="7"/>
      <c r="P54" s="7"/>
    </row>
    <row r="55" ht="14.25" customHeight="1">
      <c r="A55" s="9" t="s">
        <v>279</v>
      </c>
      <c r="B55" s="7">
        <v>53.0</v>
      </c>
      <c r="C55" s="9" t="s">
        <v>280</v>
      </c>
      <c r="D55" s="9" t="s">
        <v>281</v>
      </c>
      <c r="E55" s="9" t="s">
        <v>282</v>
      </c>
      <c r="F55" s="9" t="s">
        <v>36</v>
      </c>
      <c r="G55" s="8">
        <v>43453.0</v>
      </c>
      <c r="H55" s="9" t="s">
        <v>283</v>
      </c>
      <c r="I55" s="9" t="s">
        <v>38</v>
      </c>
      <c r="J55" s="9"/>
      <c r="K55" s="7" t="s">
        <v>284</v>
      </c>
      <c r="L55" s="7"/>
      <c r="M55" s="7"/>
      <c r="N55" s="7"/>
      <c r="O55" s="7"/>
      <c r="P55" s="7"/>
    </row>
    <row r="56" ht="14.25" customHeight="1">
      <c r="A56" s="9" t="s">
        <v>285</v>
      </c>
      <c r="B56" s="7">
        <v>54.0</v>
      </c>
      <c r="C56" s="9" t="s">
        <v>286</v>
      </c>
      <c r="D56" s="9" t="s">
        <v>34</v>
      </c>
      <c r="E56" s="9" t="s">
        <v>287</v>
      </c>
      <c r="F56" s="9" t="s">
        <v>36</v>
      </c>
      <c r="G56" s="8">
        <v>43740.0</v>
      </c>
      <c r="H56" s="9" t="s">
        <v>288</v>
      </c>
      <c r="I56" s="9" t="s">
        <v>38</v>
      </c>
      <c r="J56" s="9"/>
      <c r="K56" s="7" t="s">
        <v>289</v>
      </c>
      <c r="L56" s="7"/>
      <c r="M56" s="7"/>
      <c r="N56" s="7"/>
      <c r="O56" s="7"/>
      <c r="P56" s="7"/>
    </row>
    <row r="57" ht="14.25" customHeight="1">
      <c r="A57" s="9" t="s">
        <v>290</v>
      </c>
      <c r="B57" s="7">
        <v>55.0</v>
      </c>
      <c r="C57" s="9" t="s">
        <v>291</v>
      </c>
      <c r="D57" s="9" t="s">
        <v>34</v>
      </c>
      <c r="E57" s="9" t="s">
        <v>292</v>
      </c>
      <c r="F57" s="9" t="s">
        <v>36</v>
      </c>
      <c r="G57" s="8">
        <v>43741.0</v>
      </c>
      <c r="H57" s="9" t="s">
        <v>293</v>
      </c>
      <c r="I57" s="9" t="s">
        <v>38</v>
      </c>
      <c r="J57" s="9"/>
      <c r="K57" s="7" t="s">
        <v>294</v>
      </c>
      <c r="L57" s="7"/>
      <c r="M57" s="7"/>
      <c r="N57" s="7"/>
      <c r="O57" s="7"/>
      <c r="P57" s="7"/>
    </row>
    <row r="58" ht="14.25" customHeight="1">
      <c r="A58" s="9" t="s">
        <v>295</v>
      </c>
      <c r="B58" s="7">
        <v>56.0</v>
      </c>
      <c r="C58" s="9" t="s">
        <v>296</v>
      </c>
      <c r="D58" s="9" t="s">
        <v>297</v>
      </c>
      <c r="E58" s="9" t="s">
        <v>298</v>
      </c>
      <c r="F58" s="9" t="s">
        <v>36</v>
      </c>
      <c r="G58" s="8">
        <v>43978.0</v>
      </c>
      <c r="H58" s="9" t="s">
        <v>299</v>
      </c>
      <c r="I58" s="9" t="s">
        <v>38</v>
      </c>
      <c r="J58" s="9"/>
      <c r="K58" s="7" t="s">
        <v>300</v>
      </c>
      <c r="L58" s="7"/>
      <c r="M58" s="7"/>
      <c r="N58" s="7"/>
      <c r="O58" s="7"/>
      <c r="P58" s="7"/>
    </row>
    <row r="59" ht="14.25" customHeight="1">
      <c r="A59" s="9" t="s">
        <v>301</v>
      </c>
      <c r="B59" s="7">
        <v>57.0</v>
      </c>
      <c r="C59" s="9" t="s">
        <v>302</v>
      </c>
      <c r="D59" s="9" t="s">
        <v>34</v>
      </c>
      <c r="E59" s="9" t="s">
        <v>303</v>
      </c>
      <c r="F59" s="9" t="s">
        <v>36</v>
      </c>
      <c r="G59" s="8">
        <v>44456.0</v>
      </c>
      <c r="H59" s="9" t="s">
        <v>304</v>
      </c>
      <c r="I59" s="9" t="s">
        <v>38</v>
      </c>
      <c r="J59" s="9"/>
      <c r="K59" s="7" t="s">
        <v>305</v>
      </c>
      <c r="L59" s="7"/>
      <c r="M59" s="7"/>
      <c r="N59" s="7"/>
      <c r="O59" s="7"/>
      <c r="P59" s="7"/>
    </row>
    <row r="60" ht="14.25" customHeight="1">
      <c r="A60" s="9" t="s">
        <v>306</v>
      </c>
      <c r="B60" s="7">
        <v>6291456.0</v>
      </c>
      <c r="C60" s="9" t="s">
        <v>307</v>
      </c>
      <c r="D60" s="9"/>
      <c r="E60" s="9" t="s">
        <v>308</v>
      </c>
      <c r="F60" s="9"/>
      <c r="G60" s="8"/>
      <c r="H60" s="9"/>
      <c r="I60" s="9"/>
      <c r="J60" s="9"/>
      <c r="K60" s="7"/>
      <c r="L60" s="7"/>
      <c r="M60" s="7"/>
      <c r="N60" s="7"/>
      <c r="O60" s="7"/>
      <c r="P60" s="7"/>
    </row>
    <row r="61" ht="14.25" customHeight="1">
      <c r="A61" s="9" t="s">
        <v>309</v>
      </c>
      <c r="B61" s="7">
        <v>6291457.0</v>
      </c>
      <c r="C61" s="9" t="s">
        <v>310</v>
      </c>
      <c r="D61" s="9" t="s">
        <v>311</v>
      </c>
      <c r="E61" s="9" t="s">
        <v>312</v>
      </c>
      <c r="F61" s="9" t="s">
        <v>45</v>
      </c>
      <c r="G61" s="8">
        <v>42874.0</v>
      </c>
      <c r="H61" s="9" t="s">
        <v>313</v>
      </c>
      <c r="I61" s="9" t="s">
        <v>38</v>
      </c>
      <c r="J61" s="9" t="s">
        <v>219</v>
      </c>
      <c r="K61" s="7"/>
      <c r="L61" s="7"/>
      <c r="M61" s="7"/>
      <c r="N61" s="7"/>
      <c r="O61" s="7"/>
      <c r="P61" s="7"/>
    </row>
    <row r="62" ht="14.25" customHeight="1">
      <c r="A62" s="9" t="s">
        <v>314</v>
      </c>
      <c r="B62" s="7">
        <v>6291458.0</v>
      </c>
      <c r="C62" s="9" t="s">
        <v>315</v>
      </c>
      <c r="D62" s="9" t="s">
        <v>43</v>
      </c>
      <c r="E62" s="9" t="s">
        <v>316</v>
      </c>
      <c r="F62" s="9" t="s">
        <v>45</v>
      </c>
      <c r="G62" s="8">
        <v>42874.0</v>
      </c>
      <c r="H62" s="9" t="s">
        <v>317</v>
      </c>
      <c r="I62" s="9" t="s">
        <v>38</v>
      </c>
      <c r="J62" s="9" t="s">
        <v>318</v>
      </c>
      <c r="K62" s="7"/>
      <c r="L62" s="7"/>
      <c r="M62" s="7"/>
      <c r="N62" s="7"/>
      <c r="O62" s="7"/>
      <c r="P62" s="7"/>
    </row>
    <row r="63" ht="14.25" customHeight="1">
      <c r="A63" s="9" t="s">
        <v>319</v>
      </c>
      <c r="B63" s="7">
        <v>6291459.0</v>
      </c>
      <c r="C63" s="9" t="s">
        <v>320</v>
      </c>
      <c r="D63" s="9" t="s">
        <v>34</v>
      </c>
      <c r="E63" s="9" t="s">
        <v>321</v>
      </c>
      <c r="F63" s="9" t="s">
        <v>45</v>
      </c>
      <c r="G63" s="8">
        <v>42874.0</v>
      </c>
      <c r="H63" s="9" t="s">
        <v>322</v>
      </c>
      <c r="I63" s="9" t="s">
        <v>38</v>
      </c>
      <c r="J63" s="9"/>
      <c r="K63" s="7"/>
      <c r="L63" s="7"/>
      <c r="M63" s="7"/>
      <c r="N63" s="7"/>
      <c r="O63" s="7"/>
      <c r="P63" s="7"/>
    </row>
    <row r="64" ht="14.25" customHeight="1">
      <c r="A64" s="9" t="s">
        <v>323</v>
      </c>
      <c r="B64" s="7">
        <v>6291460.0</v>
      </c>
      <c r="C64" s="9" t="s">
        <v>324</v>
      </c>
      <c r="D64" s="9" t="s">
        <v>325</v>
      </c>
      <c r="E64" s="9" t="s">
        <v>326</v>
      </c>
      <c r="F64" s="9" t="s">
        <v>45</v>
      </c>
      <c r="G64" s="8">
        <v>42895.0</v>
      </c>
      <c r="H64" s="9" t="s">
        <v>327</v>
      </c>
      <c r="I64" s="9" t="s">
        <v>38</v>
      </c>
      <c r="J64" s="9"/>
      <c r="K64" s="7"/>
      <c r="L64" s="7"/>
      <c r="M64" s="7"/>
      <c r="N64" s="7"/>
      <c r="O64" s="7"/>
      <c r="P64" s="7"/>
    </row>
    <row r="65" ht="14.25" customHeight="1">
      <c r="A65" s="9" t="s">
        <v>328</v>
      </c>
      <c r="B65" s="7">
        <v>6291461.0</v>
      </c>
      <c r="C65" s="9" t="s">
        <v>329</v>
      </c>
      <c r="D65" s="9" t="s">
        <v>34</v>
      </c>
      <c r="E65" s="9" t="s">
        <v>330</v>
      </c>
      <c r="F65" s="9" t="s">
        <v>45</v>
      </c>
      <c r="G65" s="8">
        <v>42895.0</v>
      </c>
      <c r="H65" s="9" t="s">
        <v>331</v>
      </c>
      <c r="I65" s="9" t="s">
        <v>38</v>
      </c>
      <c r="J65" s="9"/>
      <c r="K65" s="7"/>
      <c r="L65" s="7"/>
      <c r="M65" s="7"/>
      <c r="N65" s="7"/>
      <c r="O65" s="7"/>
      <c r="P65" s="7"/>
    </row>
    <row r="66" ht="14.25" customHeight="1">
      <c r="A66" s="9" t="s">
        <v>332</v>
      </c>
      <c r="B66" s="7">
        <v>6291462.0</v>
      </c>
      <c r="C66" s="9" t="s">
        <v>333</v>
      </c>
      <c r="D66" s="9"/>
      <c r="E66" s="9" t="s">
        <v>56</v>
      </c>
      <c r="F66" s="9"/>
      <c r="G66" s="8"/>
      <c r="H66" s="9"/>
      <c r="I66" s="9"/>
      <c r="J66" s="9" t="s">
        <v>334</v>
      </c>
      <c r="K66" s="7"/>
      <c r="L66" s="7"/>
      <c r="M66" s="7"/>
      <c r="N66" s="7"/>
      <c r="O66" s="7"/>
      <c r="P66" s="7"/>
    </row>
    <row r="67" ht="14.25" customHeight="1">
      <c r="A67" s="9" t="s">
        <v>335</v>
      </c>
      <c r="B67" s="7">
        <v>6291463.0</v>
      </c>
      <c r="C67" s="9" t="s">
        <v>336</v>
      </c>
      <c r="D67" s="9" t="s">
        <v>34</v>
      </c>
      <c r="E67" s="9" t="s">
        <v>337</v>
      </c>
      <c r="F67" s="9" t="s">
        <v>45</v>
      </c>
      <c r="G67" s="8">
        <v>42949.0</v>
      </c>
      <c r="H67" s="9" t="s">
        <v>338</v>
      </c>
      <c r="I67" s="9" t="s">
        <v>38</v>
      </c>
      <c r="J67" s="9"/>
      <c r="K67" s="7"/>
      <c r="L67" s="7"/>
      <c r="M67" s="7"/>
      <c r="N67" s="7"/>
      <c r="O67" s="7"/>
      <c r="P67" s="7"/>
    </row>
    <row r="68" ht="14.25" customHeight="1">
      <c r="A68" s="9" t="s">
        <v>339</v>
      </c>
      <c r="B68" s="7">
        <v>6291464.0</v>
      </c>
      <c r="C68" s="9" t="s">
        <v>340</v>
      </c>
      <c r="D68" s="9" t="s">
        <v>185</v>
      </c>
      <c r="E68" s="9" t="s">
        <v>341</v>
      </c>
      <c r="F68" s="9" t="s">
        <v>45</v>
      </c>
      <c r="G68" s="8">
        <v>42949.0</v>
      </c>
      <c r="H68" s="9" t="s">
        <v>342</v>
      </c>
      <c r="I68" s="9" t="s">
        <v>38</v>
      </c>
      <c r="J68" s="9"/>
      <c r="K68" s="7"/>
      <c r="L68" s="7"/>
      <c r="M68" s="7"/>
      <c r="N68" s="7"/>
      <c r="O68" s="7"/>
      <c r="P68" s="7"/>
    </row>
    <row r="69" ht="14.25" customHeight="1">
      <c r="A69" s="9" t="s">
        <v>343</v>
      </c>
      <c r="B69" s="7">
        <v>6291465.0</v>
      </c>
      <c r="C69" s="9" t="s">
        <v>344</v>
      </c>
      <c r="D69" s="9"/>
      <c r="E69" s="9" t="s">
        <v>56</v>
      </c>
      <c r="F69" s="9"/>
      <c r="G69" s="8"/>
      <c r="H69" s="9"/>
      <c r="I69" s="9"/>
      <c r="J69" s="9" t="s">
        <v>345</v>
      </c>
      <c r="K69" s="7"/>
      <c r="L69" s="7"/>
      <c r="M69" s="7"/>
      <c r="N69" s="7"/>
      <c r="O69" s="7"/>
      <c r="P69" s="7"/>
    </row>
    <row r="70" ht="14.25" customHeight="1">
      <c r="A70" s="9" t="s">
        <v>346</v>
      </c>
      <c r="B70" s="7">
        <v>6291466.0</v>
      </c>
      <c r="C70" s="9" t="s">
        <v>347</v>
      </c>
      <c r="D70" s="9" t="s">
        <v>348</v>
      </c>
      <c r="E70" s="9" t="s">
        <v>349</v>
      </c>
      <c r="F70" s="9" t="s">
        <v>45</v>
      </c>
      <c r="G70" s="8">
        <v>42991.0</v>
      </c>
      <c r="H70" s="9" t="s">
        <v>350</v>
      </c>
      <c r="I70" s="9" t="s">
        <v>38</v>
      </c>
      <c r="J70" s="9"/>
      <c r="K70" s="7"/>
      <c r="L70" s="7"/>
      <c r="M70" s="7"/>
      <c r="N70" s="7"/>
      <c r="O70" s="7"/>
      <c r="P70" s="7"/>
    </row>
    <row r="71" ht="14.25" customHeight="1">
      <c r="A71" s="9" t="s">
        <v>351</v>
      </c>
      <c r="B71" s="7">
        <v>6291467.0</v>
      </c>
      <c r="C71" s="9" t="s">
        <v>352</v>
      </c>
      <c r="D71" s="9"/>
      <c r="E71" s="9" t="s">
        <v>56</v>
      </c>
      <c r="F71" s="9"/>
      <c r="G71" s="8"/>
      <c r="H71" s="9"/>
      <c r="I71" s="9"/>
      <c r="J71" s="9" t="s">
        <v>353</v>
      </c>
      <c r="K71" s="7"/>
      <c r="L71" s="7"/>
      <c r="M71" s="7"/>
      <c r="N71" s="7"/>
      <c r="O71" s="7"/>
      <c r="P71" s="7"/>
    </row>
    <row r="72" ht="14.25" customHeight="1">
      <c r="A72" s="9" t="s">
        <v>354</v>
      </c>
      <c r="B72" s="7">
        <v>6291468.0</v>
      </c>
      <c r="C72" s="9" t="s">
        <v>355</v>
      </c>
      <c r="D72" s="9"/>
      <c r="E72" s="9" t="s">
        <v>56</v>
      </c>
      <c r="F72" s="9"/>
      <c r="G72" s="8"/>
      <c r="H72" s="9"/>
      <c r="I72" s="9"/>
      <c r="J72" s="9" t="s">
        <v>356</v>
      </c>
      <c r="K72" s="7"/>
      <c r="L72" s="7"/>
      <c r="M72" s="7"/>
      <c r="N72" s="7"/>
      <c r="O72" s="7"/>
      <c r="P72" s="7"/>
    </row>
    <row r="73" ht="14.25" customHeight="1">
      <c r="A73" s="9" t="s">
        <v>357</v>
      </c>
      <c r="B73" s="7">
        <v>6291469.0</v>
      </c>
      <c r="C73" s="9" t="s">
        <v>358</v>
      </c>
      <c r="D73" s="9"/>
      <c r="E73" s="9" t="s">
        <v>56</v>
      </c>
      <c r="F73" s="9"/>
      <c r="G73" s="8"/>
      <c r="H73" s="9"/>
      <c r="I73" s="9"/>
      <c r="J73" s="9" t="s">
        <v>359</v>
      </c>
      <c r="K73" s="7"/>
      <c r="L73" s="7"/>
      <c r="M73" s="7"/>
      <c r="N73" s="7"/>
      <c r="O73" s="7"/>
      <c r="P73" s="7"/>
    </row>
    <row r="74" ht="14.25" customHeight="1">
      <c r="A74" s="9" t="s">
        <v>360</v>
      </c>
      <c r="B74" s="7">
        <v>6291470.0</v>
      </c>
      <c r="C74" s="9" t="s">
        <v>361</v>
      </c>
      <c r="D74" s="9" t="s">
        <v>34</v>
      </c>
      <c r="E74" s="9" t="s">
        <v>362</v>
      </c>
      <c r="F74" s="9" t="s">
        <v>45</v>
      </c>
      <c r="G74" s="8">
        <v>43053.0</v>
      </c>
      <c r="H74" s="9" t="s">
        <v>363</v>
      </c>
      <c r="I74" s="9" t="s">
        <v>38</v>
      </c>
      <c r="J74" s="9"/>
      <c r="K74" s="7"/>
      <c r="L74" s="7"/>
      <c r="M74" s="7"/>
      <c r="N74" s="7"/>
      <c r="O74" s="7"/>
      <c r="P74" s="7"/>
    </row>
    <row r="75" ht="14.25" customHeight="1">
      <c r="A75" s="9" t="s">
        <v>364</v>
      </c>
      <c r="B75" s="7">
        <v>6291471.0</v>
      </c>
      <c r="C75" s="9" t="s">
        <v>365</v>
      </c>
      <c r="D75" s="9"/>
      <c r="E75" s="9" t="s">
        <v>56</v>
      </c>
      <c r="F75" s="9"/>
      <c r="G75" s="8"/>
      <c r="H75" s="9"/>
      <c r="I75" s="9"/>
      <c r="J75" s="9" t="s">
        <v>366</v>
      </c>
      <c r="K75" s="7"/>
      <c r="L75" s="7"/>
      <c r="M75" s="7"/>
      <c r="N75" s="7"/>
      <c r="O75" s="7"/>
      <c r="P75" s="7"/>
    </row>
    <row r="76" ht="14.25" customHeight="1">
      <c r="A76" s="9" t="s">
        <v>367</v>
      </c>
      <c r="B76" s="7">
        <v>6291472.0</v>
      </c>
      <c r="C76" s="9" t="s">
        <v>368</v>
      </c>
      <c r="D76" s="9" t="s">
        <v>34</v>
      </c>
      <c r="E76" s="9" t="s">
        <v>369</v>
      </c>
      <c r="F76" s="9" t="s">
        <v>45</v>
      </c>
      <c r="G76" s="8">
        <v>43075.0</v>
      </c>
      <c r="H76" s="9" t="s">
        <v>370</v>
      </c>
      <c r="I76" s="9" t="s">
        <v>38</v>
      </c>
      <c r="J76" s="9"/>
      <c r="K76" s="7"/>
      <c r="L76" s="7"/>
      <c r="M76" s="7"/>
      <c r="N76" s="7"/>
      <c r="O76" s="7"/>
      <c r="P76" s="7"/>
    </row>
    <row r="77" ht="14.25" customHeight="1">
      <c r="A77" s="9" t="s">
        <v>371</v>
      </c>
      <c r="B77" s="7">
        <v>6291473.0</v>
      </c>
      <c r="C77" s="9" t="s">
        <v>372</v>
      </c>
      <c r="D77" s="9"/>
      <c r="E77" s="9" t="s">
        <v>56</v>
      </c>
      <c r="F77" s="9"/>
      <c r="G77" s="8"/>
      <c r="H77" s="9"/>
      <c r="I77" s="9"/>
      <c r="J77" s="9" t="s">
        <v>373</v>
      </c>
      <c r="K77" s="7"/>
      <c r="L77" s="7"/>
      <c r="M77" s="7"/>
      <c r="N77" s="7"/>
      <c r="O77" s="7"/>
      <c r="P77" s="7"/>
    </row>
    <row r="78" ht="14.25" customHeight="1">
      <c r="A78" s="9" t="s">
        <v>374</v>
      </c>
      <c r="B78" s="7">
        <v>6291474.0</v>
      </c>
      <c r="C78" s="9" t="s">
        <v>375</v>
      </c>
      <c r="D78" s="9"/>
      <c r="E78" s="9" t="s">
        <v>56</v>
      </c>
      <c r="F78" s="9"/>
      <c r="G78" s="8"/>
      <c r="H78" s="9"/>
      <c r="I78" s="9"/>
      <c r="J78" s="9" t="s">
        <v>376</v>
      </c>
      <c r="K78" s="7"/>
      <c r="L78" s="7"/>
      <c r="M78" s="7"/>
      <c r="N78" s="7"/>
      <c r="O78" s="7"/>
      <c r="P78" s="7"/>
    </row>
    <row r="79" ht="14.25" customHeight="1">
      <c r="A79" s="9" t="s">
        <v>377</v>
      </c>
      <c r="B79" s="7">
        <v>6291475.0</v>
      </c>
      <c r="C79" s="9" t="s">
        <v>378</v>
      </c>
      <c r="D79" s="9" t="s">
        <v>34</v>
      </c>
      <c r="E79" s="9" t="s">
        <v>35</v>
      </c>
      <c r="F79" s="9" t="s">
        <v>36</v>
      </c>
      <c r="G79" s="8">
        <v>43238.0</v>
      </c>
      <c r="H79" s="9" t="s">
        <v>37</v>
      </c>
      <c r="I79" s="9" t="s">
        <v>379</v>
      </c>
      <c r="J79" s="9"/>
      <c r="K79" s="7"/>
      <c r="L79" s="7"/>
      <c r="M79" s="7"/>
      <c r="N79" s="7"/>
      <c r="O79" s="7"/>
      <c r="P79" s="7"/>
    </row>
    <row r="80" ht="14.25" customHeight="1">
      <c r="A80" s="9" t="s">
        <v>380</v>
      </c>
      <c r="B80" s="7">
        <v>6291476.0</v>
      </c>
      <c r="C80" s="9" t="s">
        <v>381</v>
      </c>
      <c r="D80" s="9" t="s">
        <v>34</v>
      </c>
      <c r="E80" s="9" t="s">
        <v>126</v>
      </c>
      <c r="F80" s="9" t="s">
        <v>36</v>
      </c>
      <c r="G80" s="8">
        <v>43294.0</v>
      </c>
      <c r="H80" s="9" t="s">
        <v>127</v>
      </c>
      <c r="I80" s="9" t="s">
        <v>379</v>
      </c>
      <c r="J80" s="9"/>
      <c r="K80" s="7"/>
      <c r="L80" s="7"/>
      <c r="M80" s="7"/>
      <c r="N80" s="7"/>
      <c r="O80" s="7"/>
      <c r="P80" s="7"/>
    </row>
    <row r="81" ht="14.25" customHeight="1">
      <c r="A81" s="9" t="s">
        <v>382</v>
      </c>
      <c r="B81" s="7">
        <v>6291477.0</v>
      </c>
      <c r="C81" s="9" t="s">
        <v>383</v>
      </c>
      <c r="D81" s="9"/>
      <c r="E81" s="9" t="s">
        <v>56</v>
      </c>
      <c r="F81" s="9"/>
      <c r="G81" s="8"/>
      <c r="H81" s="9"/>
      <c r="I81" s="9"/>
      <c r="J81" s="9" t="s">
        <v>384</v>
      </c>
      <c r="K81" s="7"/>
      <c r="L81" s="7"/>
      <c r="M81" s="7"/>
      <c r="N81" s="7"/>
      <c r="O81" s="7"/>
      <c r="P81" s="7"/>
    </row>
    <row r="82" ht="14.25" customHeight="1">
      <c r="A82" s="9" t="s">
        <v>385</v>
      </c>
      <c r="B82" s="7">
        <v>6291478.0</v>
      </c>
      <c r="C82" s="9" t="s">
        <v>386</v>
      </c>
      <c r="D82" s="9" t="s">
        <v>34</v>
      </c>
      <c r="E82" s="9" t="s">
        <v>387</v>
      </c>
      <c r="F82" s="9" t="s">
        <v>36</v>
      </c>
      <c r="G82" s="8">
        <v>43308.0</v>
      </c>
      <c r="H82" s="9" t="s">
        <v>388</v>
      </c>
      <c r="I82" s="9" t="s">
        <v>379</v>
      </c>
      <c r="J82" s="9"/>
      <c r="K82" s="7"/>
      <c r="L82" s="7"/>
      <c r="M82" s="7"/>
      <c r="N82" s="7"/>
      <c r="O82" s="7"/>
      <c r="P82" s="7"/>
    </row>
    <row r="83" ht="14.25" customHeight="1">
      <c r="A83" s="9" t="s">
        <v>389</v>
      </c>
      <c r="B83" s="7">
        <v>6291479.0</v>
      </c>
      <c r="C83" s="9" t="s">
        <v>390</v>
      </c>
      <c r="D83" s="9" t="s">
        <v>391</v>
      </c>
      <c r="E83" s="9" t="s">
        <v>392</v>
      </c>
      <c r="F83" s="9" t="s">
        <v>45</v>
      </c>
      <c r="G83" s="8">
        <v>43325.0</v>
      </c>
      <c r="H83" s="9" t="s">
        <v>393</v>
      </c>
      <c r="I83" s="9" t="s">
        <v>38</v>
      </c>
      <c r="J83" s="9"/>
      <c r="K83" s="7"/>
      <c r="L83" s="7"/>
      <c r="M83" s="7"/>
      <c r="N83" s="7"/>
      <c r="O83" s="7"/>
      <c r="P83" s="7"/>
    </row>
    <row r="84" ht="14.25" customHeight="1">
      <c r="A84" s="9" t="s">
        <v>394</v>
      </c>
      <c r="B84" s="7">
        <v>6291480.0</v>
      </c>
      <c r="C84" s="9" t="s">
        <v>395</v>
      </c>
      <c r="D84" s="9" t="s">
        <v>391</v>
      </c>
      <c r="E84" s="9" t="s">
        <v>396</v>
      </c>
      <c r="F84" s="9" t="s">
        <v>45</v>
      </c>
      <c r="G84" s="8">
        <v>43371.0</v>
      </c>
      <c r="H84" s="9" t="s">
        <v>397</v>
      </c>
      <c r="I84" s="9" t="s">
        <v>38</v>
      </c>
      <c r="J84" s="9"/>
      <c r="K84" s="7"/>
      <c r="L84" s="7"/>
      <c r="M84" s="7"/>
      <c r="N84" s="7"/>
      <c r="O84" s="7"/>
      <c r="P84" s="7"/>
    </row>
    <row r="85" ht="14.25" customHeight="1">
      <c r="A85" s="9" t="s">
        <v>398</v>
      </c>
      <c r="B85" s="7">
        <v>6291481.0</v>
      </c>
      <c r="C85" s="9" t="s">
        <v>399</v>
      </c>
      <c r="D85" s="9"/>
      <c r="E85" s="9" t="s">
        <v>56</v>
      </c>
      <c r="F85" s="9"/>
      <c r="G85" s="8"/>
      <c r="H85" s="9"/>
      <c r="I85" s="9"/>
      <c r="J85" s="9" t="s">
        <v>400</v>
      </c>
      <c r="K85" s="7"/>
      <c r="L85" s="7"/>
      <c r="M85" s="7"/>
      <c r="N85" s="7"/>
      <c r="O85" s="7"/>
      <c r="P85" s="7"/>
    </row>
    <row r="86" ht="14.25" customHeight="1">
      <c r="A86" s="9" t="s">
        <v>401</v>
      </c>
      <c r="B86" s="7">
        <v>6291482.0</v>
      </c>
      <c r="C86" s="9" t="s">
        <v>402</v>
      </c>
      <c r="D86" s="9" t="s">
        <v>403</v>
      </c>
      <c r="E86" s="9" t="s">
        <v>404</v>
      </c>
      <c r="F86" s="9" t="s">
        <v>405</v>
      </c>
      <c r="G86" s="8">
        <v>43453.0</v>
      </c>
      <c r="H86" s="9" t="s">
        <v>406</v>
      </c>
      <c r="I86" s="9" t="s">
        <v>38</v>
      </c>
      <c r="J86" s="9"/>
      <c r="K86" s="7"/>
      <c r="L86" s="7"/>
      <c r="M86" s="7"/>
      <c r="N86" s="7"/>
      <c r="O86" s="7"/>
      <c r="P86" s="7"/>
    </row>
    <row r="87" ht="14.25" customHeight="1">
      <c r="A87" s="9" t="s">
        <v>407</v>
      </c>
      <c r="B87" s="7">
        <v>6291483.0</v>
      </c>
      <c r="C87" s="9" t="s">
        <v>408</v>
      </c>
      <c r="D87" s="9" t="s">
        <v>281</v>
      </c>
      <c r="E87" s="9" t="s">
        <v>282</v>
      </c>
      <c r="F87" s="9" t="s">
        <v>36</v>
      </c>
      <c r="G87" s="8">
        <v>43453.0</v>
      </c>
      <c r="H87" s="9" t="s">
        <v>283</v>
      </c>
      <c r="I87" s="9" t="s">
        <v>38</v>
      </c>
      <c r="J87" s="9"/>
      <c r="K87" s="7"/>
      <c r="L87" s="7"/>
      <c r="M87" s="7"/>
      <c r="N87" s="7"/>
      <c r="O87" s="7"/>
      <c r="P87" s="7"/>
    </row>
    <row r="88" ht="14.25" customHeight="1">
      <c r="A88" s="9" t="s">
        <v>409</v>
      </c>
      <c r="B88" s="7">
        <v>6291484.0</v>
      </c>
      <c r="C88" s="9" t="s">
        <v>410</v>
      </c>
      <c r="D88" s="9" t="s">
        <v>34</v>
      </c>
      <c r="E88" s="9" t="s">
        <v>411</v>
      </c>
      <c r="F88" s="9" t="s">
        <v>36</v>
      </c>
      <c r="G88" s="8">
        <v>43482.0</v>
      </c>
      <c r="H88" s="9" t="s">
        <v>412</v>
      </c>
      <c r="I88" s="9" t="s">
        <v>379</v>
      </c>
      <c r="J88" s="9"/>
      <c r="K88" s="7"/>
      <c r="L88" s="7"/>
      <c r="M88" s="7"/>
      <c r="N88" s="7"/>
      <c r="O88" s="7"/>
      <c r="P88" s="7"/>
    </row>
    <row r="89" ht="14.25" customHeight="1">
      <c r="A89" s="9" t="s">
        <v>413</v>
      </c>
      <c r="B89" s="7">
        <v>6291485.0</v>
      </c>
      <c r="C89" s="9" t="s">
        <v>414</v>
      </c>
      <c r="D89" s="9" t="s">
        <v>403</v>
      </c>
      <c r="E89" s="9" t="s">
        <v>415</v>
      </c>
      <c r="F89" s="9" t="s">
        <v>405</v>
      </c>
      <c r="G89" s="8">
        <v>43483.0</v>
      </c>
      <c r="H89" s="9" t="s">
        <v>416</v>
      </c>
      <c r="I89" s="9" t="s">
        <v>38</v>
      </c>
      <c r="J89" s="9"/>
      <c r="K89" s="7"/>
      <c r="L89" s="7"/>
      <c r="M89" s="7"/>
      <c r="N89" s="7"/>
      <c r="O89" s="7"/>
      <c r="P89" s="7"/>
    </row>
    <row r="90" ht="14.25" customHeight="1">
      <c r="A90" s="9" t="s">
        <v>417</v>
      </c>
      <c r="B90" s="7">
        <v>6291486.0</v>
      </c>
      <c r="C90" s="9" t="s">
        <v>418</v>
      </c>
      <c r="D90" s="9"/>
      <c r="E90" s="9" t="s">
        <v>56</v>
      </c>
      <c r="F90" s="9"/>
      <c r="G90" s="8"/>
      <c r="H90" s="9"/>
      <c r="I90" s="9"/>
      <c r="J90" s="9" t="s">
        <v>419</v>
      </c>
      <c r="K90" s="7"/>
      <c r="L90" s="7"/>
      <c r="M90" s="7"/>
      <c r="N90" s="7"/>
      <c r="O90" s="7"/>
      <c r="P90" s="7"/>
    </row>
    <row r="91" ht="14.25" customHeight="1">
      <c r="A91" s="9" t="s">
        <v>420</v>
      </c>
      <c r="B91" s="7">
        <v>6291487.0</v>
      </c>
      <c r="C91" s="9" t="s">
        <v>421</v>
      </c>
      <c r="D91" s="9" t="s">
        <v>43</v>
      </c>
      <c r="E91" s="9" t="s">
        <v>83</v>
      </c>
      <c r="F91" s="9" t="s">
        <v>36</v>
      </c>
      <c r="G91" s="8">
        <v>43570.0</v>
      </c>
      <c r="H91" s="9" t="s">
        <v>422</v>
      </c>
      <c r="I91" s="9" t="s">
        <v>379</v>
      </c>
      <c r="J91" s="9"/>
      <c r="K91" s="7"/>
      <c r="L91" s="7"/>
      <c r="M91" s="7"/>
      <c r="N91" s="7"/>
      <c r="O91" s="7"/>
      <c r="P91" s="7"/>
    </row>
    <row r="92" ht="14.25" customHeight="1">
      <c r="A92" s="9" t="s">
        <v>423</v>
      </c>
      <c r="B92" s="7">
        <v>6291488.0</v>
      </c>
      <c r="C92" s="9" t="s">
        <v>424</v>
      </c>
      <c r="D92" s="9" t="s">
        <v>297</v>
      </c>
      <c r="E92" s="9" t="s">
        <v>425</v>
      </c>
      <c r="F92" s="9" t="s">
        <v>405</v>
      </c>
      <c r="G92" s="8">
        <v>43574.0</v>
      </c>
      <c r="H92" s="9" t="s">
        <v>426</v>
      </c>
      <c r="I92" s="9" t="s">
        <v>38</v>
      </c>
      <c r="J92" s="9" t="s">
        <v>427</v>
      </c>
      <c r="K92" s="7"/>
      <c r="L92" s="7"/>
      <c r="M92" s="7"/>
      <c r="N92" s="7"/>
      <c r="O92" s="7"/>
      <c r="P92" s="7"/>
    </row>
    <row r="93" ht="14.25" customHeight="1">
      <c r="A93" s="9" t="s">
        <v>428</v>
      </c>
      <c r="B93" s="7">
        <v>6291489.0</v>
      </c>
      <c r="C93" s="9" t="s">
        <v>429</v>
      </c>
      <c r="D93" s="9" t="s">
        <v>34</v>
      </c>
      <c r="E93" s="9" t="s">
        <v>430</v>
      </c>
      <c r="F93" s="9" t="s">
        <v>45</v>
      </c>
      <c r="G93" s="8">
        <v>43655.0</v>
      </c>
      <c r="H93" s="9" t="s">
        <v>431</v>
      </c>
      <c r="I93" s="9" t="s">
        <v>38</v>
      </c>
      <c r="J93" s="9"/>
      <c r="K93" s="7"/>
      <c r="L93" s="7"/>
      <c r="M93" s="7"/>
      <c r="N93" s="7"/>
      <c r="O93" s="7"/>
      <c r="P93" s="7"/>
    </row>
    <row r="94" ht="14.25" customHeight="1">
      <c r="A94" s="9" t="s">
        <v>432</v>
      </c>
      <c r="B94" s="7">
        <v>6291490.0</v>
      </c>
      <c r="C94" s="9" t="s">
        <v>433</v>
      </c>
      <c r="D94" s="9"/>
      <c r="E94" s="9" t="s">
        <v>56</v>
      </c>
      <c r="F94" s="9"/>
      <c r="G94" s="8"/>
      <c r="H94" s="9"/>
      <c r="I94" s="9"/>
      <c r="J94" s="9" t="s">
        <v>434</v>
      </c>
      <c r="K94" s="7"/>
      <c r="L94" s="7"/>
      <c r="M94" s="7"/>
      <c r="N94" s="7"/>
      <c r="O94" s="7"/>
      <c r="P94" s="7"/>
    </row>
    <row r="95" ht="14.25" customHeight="1">
      <c r="A95" s="9" t="s">
        <v>435</v>
      </c>
      <c r="B95" s="7">
        <v>6291491.0</v>
      </c>
      <c r="C95" s="9" t="s">
        <v>436</v>
      </c>
      <c r="D95" s="9"/>
      <c r="E95" s="9" t="s">
        <v>56</v>
      </c>
      <c r="F95" s="9"/>
      <c r="G95" s="8"/>
      <c r="H95" s="9"/>
      <c r="I95" s="9"/>
      <c r="J95" s="9" t="s">
        <v>437</v>
      </c>
      <c r="K95" s="7"/>
      <c r="L95" s="7"/>
      <c r="M95" s="7"/>
      <c r="N95" s="7"/>
      <c r="O95" s="7"/>
      <c r="P95" s="7"/>
    </row>
    <row r="96" ht="14.25" customHeight="1">
      <c r="A96" s="9" t="s">
        <v>438</v>
      </c>
      <c r="B96" s="7">
        <v>6291492.0</v>
      </c>
      <c r="C96" s="9" t="s">
        <v>439</v>
      </c>
      <c r="D96" s="9" t="s">
        <v>34</v>
      </c>
      <c r="E96" s="9" t="s">
        <v>287</v>
      </c>
      <c r="F96" s="9" t="s">
        <v>36</v>
      </c>
      <c r="G96" s="8">
        <v>43739.0</v>
      </c>
      <c r="H96" s="9" t="s">
        <v>288</v>
      </c>
      <c r="I96" s="9" t="s">
        <v>379</v>
      </c>
      <c r="J96" s="9"/>
      <c r="K96" s="7"/>
      <c r="L96" s="7"/>
      <c r="M96" s="7"/>
      <c r="N96" s="7"/>
      <c r="O96" s="7"/>
      <c r="P96" s="7"/>
    </row>
    <row r="97" ht="14.25" customHeight="1">
      <c r="A97" s="9" t="s">
        <v>440</v>
      </c>
      <c r="B97" s="7">
        <v>6291493.0</v>
      </c>
      <c r="C97" s="9" t="s">
        <v>441</v>
      </c>
      <c r="D97" s="9" t="s">
        <v>34</v>
      </c>
      <c r="E97" s="9" t="s">
        <v>292</v>
      </c>
      <c r="F97" s="9" t="s">
        <v>36</v>
      </c>
      <c r="G97" s="8">
        <v>43741.0</v>
      </c>
      <c r="H97" s="9" t="s">
        <v>293</v>
      </c>
      <c r="I97" s="9" t="s">
        <v>379</v>
      </c>
      <c r="J97" s="9"/>
      <c r="K97" s="7"/>
      <c r="L97" s="7"/>
      <c r="M97" s="7"/>
      <c r="N97" s="7"/>
      <c r="O97" s="7"/>
      <c r="P97" s="7"/>
    </row>
    <row r="98" ht="14.25" customHeight="1">
      <c r="A98" s="9" t="s">
        <v>442</v>
      </c>
      <c r="B98" s="7">
        <v>6291494.0</v>
      </c>
      <c r="C98" s="9" t="s">
        <v>443</v>
      </c>
      <c r="D98" s="9"/>
      <c r="E98" s="9" t="s">
        <v>56</v>
      </c>
      <c r="F98" s="9"/>
      <c r="G98" s="8"/>
      <c r="H98" s="9"/>
      <c r="I98" s="9"/>
      <c r="J98" s="9" t="s">
        <v>444</v>
      </c>
      <c r="K98" s="7"/>
      <c r="L98" s="7"/>
      <c r="M98" s="7"/>
      <c r="N98" s="7"/>
      <c r="O98" s="7"/>
      <c r="P98" s="7"/>
    </row>
    <row r="99" ht="14.25" customHeight="1">
      <c r="A99" s="9" t="s">
        <v>445</v>
      </c>
      <c r="B99" s="7">
        <v>6291495.0</v>
      </c>
      <c r="C99" s="9" t="s">
        <v>446</v>
      </c>
      <c r="D99" s="9" t="s">
        <v>34</v>
      </c>
      <c r="E99" s="9" t="s">
        <v>447</v>
      </c>
      <c r="F99" s="9" t="s">
        <v>45</v>
      </c>
      <c r="G99" s="8">
        <v>43941.0</v>
      </c>
      <c r="H99" s="9" t="s">
        <v>448</v>
      </c>
      <c r="I99" s="9" t="s">
        <v>38</v>
      </c>
      <c r="J99" s="9"/>
      <c r="K99" s="7"/>
      <c r="L99" s="7"/>
      <c r="M99" s="7"/>
      <c r="N99" s="7"/>
      <c r="O99" s="7"/>
      <c r="P99" s="7"/>
    </row>
    <row r="100" ht="14.25" customHeight="1">
      <c r="A100" s="9" t="s">
        <v>449</v>
      </c>
      <c r="B100" s="7">
        <v>6291496.0</v>
      </c>
      <c r="C100" s="9" t="s">
        <v>450</v>
      </c>
      <c r="D100" s="9" t="s">
        <v>297</v>
      </c>
      <c r="E100" s="9" t="s">
        <v>451</v>
      </c>
      <c r="F100" s="9" t="s">
        <v>36</v>
      </c>
      <c r="G100" s="8">
        <v>43978.0</v>
      </c>
      <c r="H100" s="9" t="s">
        <v>452</v>
      </c>
      <c r="I100" s="9" t="s">
        <v>379</v>
      </c>
      <c r="J100" s="9"/>
      <c r="K100" s="7"/>
      <c r="L100" s="7"/>
      <c r="M100" s="7"/>
      <c r="N100" s="7"/>
      <c r="O100" s="7"/>
      <c r="P100" s="7"/>
    </row>
    <row r="101" ht="14.25" customHeight="1">
      <c r="A101" s="9" t="s">
        <v>453</v>
      </c>
      <c r="B101" s="7">
        <v>6291497.0</v>
      </c>
      <c r="C101" s="9" t="s">
        <v>454</v>
      </c>
      <c r="D101" s="9" t="s">
        <v>455</v>
      </c>
      <c r="E101" s="9" t="s">
        <v>456</v>
      </c>
      <c r="F101" s="9" t="s">
        <v>45</v>
      </c>
      <c r="G101" s="8">
        <v>44385.0</v>
      </c>
      <c r="H101" s="9" t="s">
        <v>457</v>
      </c>
      <c r="I101" s="9" t="s">
        <v>38</v>
      </c>
      <c r="J101" s="9"/>
      <c r="K101" s="7"/>
      <c r="L101" s="7"/>
      <c r="M101" s="7"/>
      <c r="N101" s="7"/>
      <c r="O101" s="7"/>
      <c r="P101" s="7"/>
    </row>
    <row r="102" ht="14.25" customHeight="1">
      <c r="A102" s="9" t="s">
        <v>458</v>
      </c>
      <c r="B102" s="7">
        <v>6291498.0</v>
      </c>
      <c r="C102" s="9" t="s">
        <v>459</v>
      </c>
      <c r="D102" s="9" t="s">
        <v>460</v>
      </c>
      <c r="E102" s="9" t="s">
        <v>461</v>
      </c>
      <c r="F102" s="9" t="s">
        <v>405</v>
      </c>
      <c r="G102" s="8">
        <v>44428.0</v>
      </c>
      <c r="H102" s="9" t="s">
        <v>462</v>
      </c>
      <c r="I102" s="9" t="s">
        <v>38</v>
      </c>
      <c r="J102" s="9"/>
      <c r="K102" s="7"/>
      <c r="L102" s="7"/>
      <c r="M102" s="7"/>
      <c r="N102" s="7"/>
      <c r="O102" s="7"/>
      <c r="P102" s="7"/>
    </row>
    <row r="103" ht="14.25" customHeight="1">
      <c r="A103" s="9" t="s">
        <v>463</v>
      </c>
      <c r="B103" s="7">
        <v>6291499.0</v>
      </c>
      <c r="C103" s="9" t="s">
        <v>464</v>
      </c>
      <c r="D103" s="9" t="s">
        <v>34</v>
      </c>
      <c r="E103" s="9" t="s">
        <v>303</v>
      </c>
      <c r="F103" s="9" t="s">
        <v>36</v>
      </c>
      <c r="G103" s="8">
        <v>44456.0</v>
      </c>
      <c r="H103" s="9" t="s">
        <v>465</v>
      </c>
      <c r="I103" s="9" t="s">
        <v>379</v>
      </c>
      <c r="J103" s="9"/>
      <c r="K103" s="7"/>
      <c r="L103" s="7"/>
      <c r="M103" s="7"/>
      <c r="N103" s="7"/>
      <c r="O103" s="7"/>
      <c r="P103" s="7"/>
    </row>
    <row r="104" ht="14.25" customHeight="1">
      <c r="A104" s="9" t="s">
        <v>466</v>
      </c>
      <c r="B104" s="7">
        <v>6291500.0</v>
      </c>
      <c r="C104" s="9" t="s">
        <v>467</v>
      </c>
      <c r="D104" s="9" t="s">
        <v>34</v>
      </c>
      <c r="E104" s="9" t="s">
        <v>468</v>
      </c>
      <c r="F104" s="9" t="s">
        <v>45</v>
      </c>
      <c r="G104" s="8">
        <v>44456.0</v>
      </c>
      <c r="H104" s="9" t="s">
        <v>469</v>
      </c>
      <c r="I104" s="9" t="s">
        <v>38</v>
      </c>
      <c r="J104" s="9"/>
      <c r="K104" s="7"/>
      <c r="L104" s="7"/>
      <c r="M104" s="7"/>
      <c r="N104" s="7"/>
      <c r="O104" s="7"/>
      <c r="P104" s="7"/>
    </row>
    <row r="105" ht="14.25" customHeight="1">
      <c r="A105" s="9" t="s">
        <v>470</v>
      </c>
      <c r="B105" s="7">
        <v>6291501.0</v>
      </c>
      <c r="C105" s="9" t="s">
        <v>471</v>
      </c>
      <c r="D105" s="9" t="s">
        <v>34</v>
      </c>
      <c r="E105" s="9" t="s">
        <v>472</v>
      </c>
      <c r="F105" s="9" t="s">
        <v>45</v>
      </c>
      <c r="G105" s="8">
        <v>44488.0</v>
      </c>
      <c r="H105" s="9" t="s">
        <v>473</v>
      </c>
      <c r="I105" s="9" t="s">
        <v>38</v>
      </c>
      <c r="J105" s="9"/>
      <c r="K105" s="7"/>
      <c r="L105" s="7"/>
      <c r="M105" s="7"/>
      <c r="N105" s="7"/>
      <c r="O105" s="7"/>
      <c r="P105" s="7"/>
    </row>
    <row r="106" ht="14.25" customHeight="1">
      <c r="A106" s="9" t="s">
        <v>474</v>
      </c>
      <c r="B106" s="7">
        <v>6291502.0</v>
      </c>
      <c r="C106" s="9" t="s">
        <v>475</v>
      </c>
      <c r="D106" s="9" t="s">
        <v>34</v>
      </c>
      <c r="E106" s="9" t="s">
        <v>476</v>
      </c>
      <c r="F106" s="9" t="s">
        <v>45</v>
      </c>
      <c r="G106" s="8">
        <v>44573.0</v>
      </c>
      <c r="H106" s="9" t="s">
        <v>477</v>
      </c>
      <c r="I106" s="9" t="s">
        <v>38</v>
      </c>
      <c r="J106" s="9"/>
      <c r="K106" s="7"/>
      <c r="L106" s="7"/>
      <c r="M106" s="7"/>
      <c r="N106" s="7"/>
      <c r="O106" s="7"/>
      <c r="P106" s="7"/>
    </row>
    <row r="107" ht="14.25" customHeight="1">
      <c r="A107" s="9" t="s">
        <v>478</v>
      </c>
      <c r="B107" s="7">
        <v>1.2582912E7</v>
      </c>
      <c r="C107" s="9" t="s">
        <v>479</v>
      </c>
      <c r="D107" s="9"/>
      <c r="E107" s="9" t="s">
        <v>308</v>
      </c>
      <c r="F107" s="9"/>
      <c r="G107" s="8"/>
      <c r="H107" s="9"/>
      <c r="I107" s="9"/>
      <c r="J107" s="9"/>
      <c r="K107" s="7"/>
      <c r="L107" s="7"/>
      <c r="M107" s="7"/>
      <c r="N107" s="7"/>
      <c r="O107" s="7"/>
      <c r="P107" s="7"/>
    </row>
    <row r="108" ht="14.25" customHeight="1">
      <c r="A108" s="9" t="s">
        <v>480</v>
      </c>
      <c r="B108" s="7">
        <v>1.2582913E7</v>
      </c>
      <c r="C108" s="9" t="s">
        <v>481</v>
      </c>
      <c r="D108" s="9"/>
      <c r="E108" s="9" t="s">
        <v>56</v>
      </c>
      <c r="F108" s="9"/>
      <c r="G108" s="8"/>
      <c r="H108" s="9"/>
      <c r="I108" s="9"/>
      <c r="J108" s="9" t="s">
        <v>482</v>
      </c>
      <c r="K108" s="7"/>
      <c r="L108" s="7"/>
      <c r="M108" s="7"/>
      <c r="N108" s="7"/>
      <c r="O108" s="7"/>
      <c r="P108" s="7"/>
    </row>
    <row r="109" ht="14.25" customHeight="1">
      <c r="A109" s="9" t="s">
        <v>483</v>
      </c>
      <c r="B109" s="7">
        <v>1.2582914E7</v>
      </c>
      <c r="C109" s="9" t="s">
        <v>484</v>
      </c>
      <c r="D109" s="9" t="s">
        <v>34</v>
      </c>
      <c r="E109" s="9" t="s">
        <v>485</v>
      </c>
      <c r="F109" s="9" t="s">
        <v>104</v>
      </c>
      <c r="G109" s="8">
        <v>43106.0</v>
      </c>
      <c r="H109" s="9" t="s">
        <v>486</v>
      </c>
      <c r="I109" s="9" t="s">
        <v>38</v>
      </c>
      <c r="J109" s="9"/>
      <c r="K109" s="7"/>
      <c r="L109" s="7"/>
      <c r="M109" s="7"/>
      <c r="N109" s="7"/>
      <c r="O109" s="7"/>
      <c r="P109" s="7"/>
    </row>
    <row r="110" ht="14.25" customHeight="1">
      <c r="A110" s="9" t="s">
        <v>487</v>
      </c>
      <c r="B110" s="7">
        <v>1.2582915E7</v>
      </c>
      <c r="C110" s="9" t="s">
        <v>488</v>
      </c>
      <c r="D110" s="9" t="s">
        <v>34</v>
      </c>
      <c r="E110" s="9" t="s">
        <v>489</v>
      </c>
      <c r="F110" s="9" t="s">
        <v>104</v>
      </c>
      <c r="G110" s="8">
        <v>43106.0</v>
      </c>
      <c r="H110" s="9" t="s">
        <v>490</v>
      </c>
      <c r="I110" s="9" t="s">
        <v>38</v>
      </c>
      <c r="J110" s="9"/>
      <c r="K110" s="7"/>
      <c r="L110" s="7"/>
      <c r="M110" s="7"/>
      <c r="N110" s="7"/>
      <c r="O110" s="7"/>
      <c r="P110" s="7"/>
    </row>
    <row r="111" ht="14.25" customHeight="1">
      <c r="A111" s="9" t="s">
        <v>491</v>
      </c>
      <c r="B111" s="7">
        <v>1.2582916E7</v>
      </c>
      <c r="C111" s="9" t="s">
        <v>492</v>
      </c>
      <c r="D111" s="9"/>
      <c r="E111" s="9" t="s">
        <v>56</v>
      </c>
      <c r="F111" s="9"/>
      <c r="G111" s="8"/>
      <c r="H111" s="9"/>
      <c r="I111" s="9"/>
      <c r="J111" s="9" t="s">
        <v>493</v>
      </c>
      <c r="K111" s="7"/>
      <c r="L111" s="7"/>
      <c r="M111" s="7"/>
      <c r="N111" s="7"/>
      <c r="O111" s="7"/>
      <c r="P111" s="7"/>
    </row>
    <row r="112" ht="14.25" customHeight="1">
      <c r="A112" s="9" t="s">
        <v>494</v>
      </c>
      <c r="B112" s="7">
        <v>1.2582917E7</v>
      </c>
      <c r="C112" s="9" t="s">
        <v>495</v>
      </c>
      <c r="D112" s="9" t="s">
        <v>403</v>
      </c>
      <c r="E112" s="9" t="s">
        <v>496</v>
      </c>
      <c r="F112" s="9" t="s">
        <v>104</v>
      </c>
      <c r="G112" s="8">
        <v>43106.0</v>
      </c>
      <c r="H112" s="9" t="s">
        <v>497</v>
      </c>
      <c r="I112" s="9" t="s">
        <v>38</v>
      </c>
      <c r="J112" s="9"/>
      <c r="K112" s="7"/>
      <c r="L112" s="7"/>
      <c r="M112" s="7"/>
      <c r="N112" s="7"/>
      <c r="O112" s="7"/>
      <c r="P112" s="7"/>
    </row>
    <row r="113" ht="14.25" customHeight="1">
      <c r="A113" s="9" t="s">
        <v>498</v>
      </c>
      <c r="B113" s="7">
        <v>1.2582918E7</v>
      </c>
      <c r="C113" s="9" t="s">
        <v>499</v>
      </c>
      <c r="D113" s="9"/>
      <c r="E113" s="9" t="s">
        <v>56</v>
      </c>
      <c r="F113" s="9"/>
      <c r="G113" s="8"/>
      <c r="H113" s="9"/>
      <c r="I113" s="9"/>
      <c r="J113" s="9" t="s">
        <v>500</v>
      </c>
      <c r="K113" s="7"/>
      <c r="L113" s="7"/>
      <c r="M113" s="7"/>
      <c r="N113" s="7"/>
      <c r="O113" s="7"/>
      <c r="P113" s="7"/>
    </row>
    <row r="114" ht="14.25" customHeight="1">
      <c r="A114" s="9" t="s">
        <v>501</v>
      </c>
      <c r="B114" s="7">
        <v>1.2582919E7</v>
      </c>
      <c r="C114" s="9" t="s">
        <v>502</v>
      </c>
      <c r="D114" s="9"/>
      <c r="E114" s="9" t="s">
        <v>56</v>
      </c>
      <c r="F114" s="9"/>
      <c r="G114" s="8"/>
      <c r="H114" s="9"/>
      <c r="I114" s="9"/>
      <c r="J114" s="9" t="s">
        <v>503</v>
      </c>
      <c r="K114" s="7"/>
      <c r="L114" s="7"/>
      <c r="M114" s="7"/>
      <c r="N114" s="7"/>
      <c r="O114" s="7"/>
      <c r="P114" s="7"/>
    </row>
    <row r="115" ht="14.25" customHeight="1">
      <c r="A115" s="9" t="s">
        <v>504</v>
      </c>
      <c r="B115" s="7">
        <v>1.258292E7</v>
      </c>
      <c r="C115" s="9" t="s">
        <v>505</v>
      </c>
      <c r="D115" s="9" t="s">
        <v>34</v>
      </c>
      <c r="E115" s="9" t="s">
        <v>506</v>
      </c>
      <c r="F115" s="9" t="s">
        <v>104</v>
      </c>
      <c r="G115" s="8">
        <v>43138.0</v>
      </c>
      <c r="H115" s="9" t="s">
        <v>507</v>
      </c>
      <c r="I115" s="9" t="s">
        <v>38</v>
      </c>
      <c r="J115" s="9"/>
      <c r="K115" s="7"/>
      <c r="L115" s="7"/>
      <c r="M115" s="7"/>
      <c r="N115" s="7"/>
      <c r="O115" s="7"/>
      <c r="P115" s="7"/>
    </row>
    <row r="116" ht="14.25" customHeight="1">
      <c r="A116" s="9" t="s">
        <v>508</v>
      </c>
      <c r="B116" s="7">
        <v>1.2582921E7</v>
      </c>
      <c r="C116" s="9" t="s">
        <v>509</v>
      </c>
      <c r="D116" s="9"/>
      <c r="E116" s="9" t="s">
        <v>56</v>
      </c>
      <c r="F116" s="9"/>
      <c r="G116" s="8"/>
      <c r="H116" s="9"/>
      <c r="I116" s="9"/>
      <c r="J116" s="9" t="s">
        <v>510</v>
      </c>
      <c r="K116" s="7"/>
      <c r="L116" s="7"/>
      <c r="M116" s="7"/>
      <c r="N116" s="7"/>
      <c r="O116" s="7"/>
      <c r="P116" s="7"/>
    </row>
    <row r="117" ht="14.25" customHeight="1">
      <c r="A117" s="9" t="s">
        <v>511</v>
      </c>
      <c r="B117" s="7">
        <v>1.2582922E7</v>
      </c>
      <c r="C117" s="9" t="s">
        <v>512</v>
      </c>
      <c r="D117" s="9" t="s">
        <v>403</v>
      </c>
      <c r="E117" s="9" t="s">
        <v>513</v>
      </c>
      <c r="F117" s="9" t="s">
        <v>45</v>
      </c>
      <c r="G117" s="8">
        <v>43138.0</v>
      </c>
      <c r="H117" s="9" t="s">
        <v>514</v>
      </c>
      <c r="I117" s="9" t="s">
        <v>38</v>
      </c>
      <c r="J117" s="9"/>
      <c r="K117" s="7"/>
      <c r="L117" s="7"/>
      <c r="M117" s="7"/>
      <c r="N117" s="7"/>
      <c r="O117" s="7"/>
      <c r="P117" s="7"/>
    </row>
    <row r="118" ht="14.25" customHeight="1">
      <c r="A118" s="9" t="s">
        <v>515</v>
      </c>
      <c r="B118" s="7">
        <v>1.2582923E7</v>
      </c>
      <c r="C118" s="9" t="s">
        <v>516</v>
      </c>
      <c r="D118" s="9" t="s">
        <v>517</v>
      </c>
      <c r="E118" s="9" t="s">
        <v>518</v>
      </c>
      <c r="F118" s="9" t="s">
        <v>104</v>
      </c>
      <c r="G118" s="8">
        <v>43138.0</v>
      </c>
      <c r="H118" s="9" t="s">
        <v>519</v>
      </c>
      <c r="I118" s="9" t="s">
        <v>38</v>
      </c>
      <c r="J118" s="9"/>
      <c r="K118" s="7"/>
      <c r="L118" s="7"/>
      <c r="M118" s="7"/>
      <c r="N118" s="7"/>
      <c r="O118" s="7"/>
      <c r="P118" s="7"/>
    </row>
    <row r="119" ht="14.25" customHeight="1">
      <c r="A119" s="9" t="s">
        <v>520</v>
      </c>
      <c r="B119" s="7">
        <v>1.2582924E7</v>
      </c>
      <c r="C119" s="9" t="s">
        <v>521</v>
      </c>
      <c r="D119" s="9"/>
      <c r="E119" s="9" t="s">
        <v>56</v>
      </c>
      <c r="F119" s="9"/>
      <c r="G119" s="8"/>
      <c r="H119" s="9"/>
      <c r="I119" s="9"/>
      <c r="J119" s="9" t="s">
        <v>522</v>
      </c>
      <c r="K119" s="7"/>
      <c r="L119" s="7"/>
      <c r="M119" s="7"/>
      <c r="N119" s="7"/>
      <c r="O119" s="7"/>
      <c r="P119" s="7"/>
    </row>
    <row r="120" ht="14.25" customHeight="1">
      <c r="A120" s="9" t="s">
        <v>523</v>
      </c>
      <c r="B120" s="7">
        <v>1.2582925E7</v>
      </c>
      <c r="C120" s="9" t="s">
        <v>524</v>
      </c>
      <c r="D120" s="9" t="s">
        <v>525</v>
      </c>
      <c r="E120" s="9" t="s">
        <v>526</v>
      </c>
      <c r="F120" s="9" t="s">
        <v>104</v>
      </c>
      <c r="G120" s="8">
        <v>43177.0</v>
      </c>
      <c r="H120" s="9" t="s">
        <v>527</v>
      </c>
      <c r="I120" s="9" t="s">
        <v>38</v>
      </c>
      <c r="J120" s="9"/>
      <c r="K120" s="7"/>
      <c r="L120" s="7"/>
      <c r="M120" s="7"/>
      <c r="N120" s="7"/>
      <c r="O120" s="7"/>
      <c r="P120" s="7"/>
    </row>
    <row r="121" ht="14.25" customHeight="1">
      <c r="A121" s="9" t="s">
        <v>528</v>
      </c>
      <c r="B121" s="7">
        <v>1.2582926E7</v>
      </c>
      <c r="C121" s="9" t="s">
        <v>529</v>
      </c>
      <c r="D121" s="9"/>
      <c r="E121" s="9" t="s">
        <v>56</v>
      </c>
      <c r="F121" s="9"/>
      <c r="G121" s="8"/>
      <c r="H121" s="9"/>
      <c r="I121" s="9"/>
      <c r="J121" s="9" t="s">
        <v>530</v>
      </c>
      <c r="K121" s="7"/>
      <c r="L121" s="7"/>
      <c r="M121" s="7"/>
      <c r="N121" s="7"/>
      <c r="O121" s="7"/>
      <c r="P121" s="7"/>
    </row>
    <row r="122" ht="14.25" customHeight="1">
      <c r="A122" s="9" t="s">
        <v>531</v>
      </c>
      <c r="B122" s="7">
        <v>1.2582927E7</v>
      </c>
      <c r="C122" s="9" t="s">
        <v>532</v>
      </c>
      <c r="D122" s="9" t="s">
        <v>533</v>
      </c>
      <c r="E122" s="9" t="s">
        <v>534</v>
      </c>
      <c r="F122" s="9" t="s">
        <v>104</v>
      </c>
      <c r="G122" s="8">
        <v>43212.0</v>
      </c>
      <c r="H122" s="9" t="s">
        <v>535</v>
      </c>
      <c r="I122" s="9" t="s">
        <v>38</v>
      </c>
      <c r="J122" s="9"/>
      <c r="K122" s="7"/>
      <c r="L122" s="7"/>
      <c r="M122" s="7"/>
      <c r="N122" s="7"/>
      <c r="O122" s="7"/>
      <c r="P122" s="7"/>
    </row>
    <row r="123" ht="14.25" customHeight="1">
      <c r="A123" s="9" t="s">
        <v>536</v>
      </c>
      <c r="B123" s="7">
        <v>1.2582928E7</v>
      </c>
      <c r="C123" s="9" t="s">
        <v>537</v>
      </c>
      <c r="D123" s="9"/>
      <c r="E123" s="9" t="s">
        <v>56</v>
      </c>
      <c r="F123" s="9"/>
      <c r="G123" s="8"/>
      <c r="H123" s="9"/>
      <c r="I123" s="9"/>
      <c r="J123" s="9" t="s">
        <v>538</v>
      </c>
      <c r="K123" s="7"/>
      <c r="L123" s="7"/>
      <c r="M123" s="7"/>
      <c r="N123" s="7"/>
      <c r="O123" s="7"/>
      <c r="P123" s="7"/>
    </row>
    <row r="124" ht="14.25" customHeight="1">
      <c r="A124" s="9" t="s">
        <v>539</v>
      </c>
      <c r="B124" s="7">
        <v>1.2582929E7</v>
      </c>
      <c r="C124" s="9" t="s">
        <v>540</v>
      </c>
      <c r="D124" s="9"/>
      <c r="E124" s="9" t="s">
        <v>56</v>
      </c>
      <c r="F124" s="9"/>
      <c r="G124" s="8"/>
      <c r="H124" s="9"/>
      <c r="I124" s="9"/>
      <c r="J124" s="9" t="s">
        <v>541</v>
      </c>
      <c r="K124" s="7"/>
      <c r="L124" s="7"/>
      <c r="M124" s="7"/>
      <c r="N124" s="7"/>
      <c r="O124" s="7"/>
      <c r="P124" s="7"/>
    </row>
    <row r="125" ht="14.25" customHeight="1">
      <c r="A125" s="9" t="s">
        <v>542</v>
      </c>
      <c r="B125" s="7">
        <v>1.258293E7</v>
      </c>
      <c r="C125" s="9" t="s">
        <v>543</v>
      </c>
      <c r="D125" s="9" t="s">
        <v>43</v>
      </c>
      <c r="E125" s="9" t="s">
        <v>316</v>
      </c>
      <c r="F125" s="9" t="s">
        <v>45</v>
      </c>
      <c r="G125" s="8">
        <v>43294.0</v>
      </c>
      <c r="H125" s="9" t="s">
        <v>317</v>
      </c>
      <c r="I125" s="9" t="s">
        <v>379</v>
      </c>
      <c r="J125" s="9" t="s">
        <v>544</v>
      </c>
      <c r="K125" s="7"/>
      <c r="L125" s="7"/>
      <c r="M125" s="7"/>
      <c r="N125" s="7"/>
      <c r="O125" s="7"/>
      <c r="P125" s="7"/>
    </row>
    <row r="126" ht="14.25" customHeight="1">
      <c r="A126" s="9" t="s">
        <v>545</v>
      </c>
      <c r="B126" s="7">
        <v>1.2582931E7</v>
      </c>
      <c r="C126" s="9" t="s">
        <v>546</v>
      </c>
      <c r="D126" s="9" t="s">
        <v>547</v>
      </c>
      <c r="E126" s="9" t="s">
        <v>548</v>
      </c>
      <c r="F126" s="9" t="s">
        <v>104</v>
      </c>
      <c r="G126" s="8">
        <v>43294.0</v>
      </c>
      <c r="H126" s="9" t="s">
        <v>549</v>
      </c>
      <c r="I126" s="9" t="s">
        <v>38</v>
      </c>
      <c r="J126" s="9"/>
      <c r="K126" s="7"/>
      <c r="L126" s="7"/>
      <c r="M126" s="7"/>
      <c r="N126" s="7"/>
      <c r="O126" s="7"/>
      <c r="P126" s="7"/>
    </row>
    <row r="127" ht="14.25" customHeight="1">
      <c r="A127" s="9" t="s">
        <v>550</v>
      </c>
      <c r="B127" s="7">
        <v>1.2582932E7</v>
      </c>
      <c r="C127" s="9" t="s">
        <v>551</v>
      </c>
      <c r="D127" s="9" t="s">
        <v>552</v>
      </c>
      <c r="E127" s="9" t="s">
        <v>553</v>
      </c>
      <c r="F127" s="9" t="s">
        <v>104</v>
      </c>
      <c r="G127" s="8">
        <v>43294.0</v>
      </c>
      <c r="H127" s="9" t="s">
        <v>554</v>
      </c>
      <c r="I127" s="9" t="s">
        <v>38</v>
      </c>
      <c r="J127" s="9"/>
      <c r="K127" s="7"/>
      <c r="L127" s="7"/>
      <c r="M127" s="7"/>
      <c r="N127" s="7"/>
      <c r="O127" s="7"/>
      <c r="P127" s="7"/>
    </row>
    <row r="128" ht="14.25" customHeight="1">
      <c r="A128" s="9" t="s">
        <v>555</v>
      </c>
      <c r="B128" s="7">
        <v>1.2582933E7</v>
      </c>
      <c r="C128" s="9" t="s">
        <v>556</v>
      </c>
      <c r="D128" s="9" t="s">
        <v>455</v>
      </c>
      <c r="E128" s="9" t="s">
        <v>456</v>
      </c>
      <c r="F128" s="9" t="s">
        <v>104</v>
      </c>
      <c r="G128" s="8">
        <v>43308.0</v>
      </c>
      <c r="H128" s="9" t="s">
        <v>557</v>
      </c>
      <c r="I128" s="9" t="s">
        <v>38</v>
      </c>
      <c r="J128" s="9"/>
      <c r="K128" s="7"/>
      <c r="L128" s="7"/>
      <c r="M128" s="7"/>
      <c r="N128" s="7"/>
      <c r="O128" s="7"/>
      <c r="P128" s="7"/>
    </row>
    <row r="129" ht="14.25" customHeight="1">
      <c r="A129" s="9" t="s">
        <v>558</v>
      </c>
      <c r="B129" s="7">
        <v>1.2582934E7</v>
      </c>
      <c r="C129" s="9" t="s">
        <v>559</v>
      </c>
      <c r="D129" s="9" t="s">
        <v>391</v>
      </c>
      <c r="E129" s="9" t="s">
        <v>392</v>
      </c>
      <c r="F129" s="9" t="s">
        <v>45</v>
      </c>
      <c r="G129" s="8">
        <v>43325.0</v>
      </c>
      <c r="H129" s="9" t="s">
        <v>393</v>
      </c>
      <c r="I129" s="9" t="s">
        <v>379</v>
      </c>
      <c r="J129" s="9"/>
      <c r="K129" s="7"/>
      <c r="L129" s="7"/>
      <c r="M129" s="7"/>
      <c r="N129" s="7"/>
      <c r="O129" s="7"/>
      <c r="P129" s="7"/>
    </row>
    <row r="130" ht="14.25" customHeight="1">
      <c r="A130" s="9" t="s">
        <v>560</v>
      </c>
      <c r="B130" s="7">
        <v>1.2582935E7</v>
      </c>
      <c r="C130" s="9" t="s">
        <v>561</v>
      </c>
      <c r="D130" s="9" t="s">
        <v>562</v>
      </c>
      <c r="E130" s="9" t="s">
        <v>563</v>
      </c>
      <c r="F130" s="9" t="s">
        <v>104</v>
      </c>
      <c r="G130" s="8">
        <v>43325.0</v>
      </c>
      <c r="H130" s="9" t="s">
        <v>564</v>
      </c>
      <c r="I130" s="9" t="s">
        <v>38</v>
      </c>
      <c r="J130" s="9"/>
      <c r="K130" s="7"/>
      <c r="L130" s="7"/>
      <c r="M130" s="7"/>
      <c r="N130" s="7"/>
      <c r="O130" s="7"/>
      <c r="P130" s="7"/>
    </row>
    <row r="131" ht="14.25" customHeight="1">
      <c r="A131" s="9" t="s">
        <v>565</v>
      </c>
      <c r="B131" s="7">
        <v>1.2582936E7</v>
      </c>
      <c r="C131" s="9" t="s">
        <v>566</v>
      </c>
      <c r="D131" s="9" t="s">
        <v>391</v>
      </c>
      <c r="E131" s="9" t="s">
        <v>396</v>
      </c>
      <c r="F131" s="9" t="s">
        <v>45</v>
      </c>
      <c r="G131" s="8">
        <v>43371.0</v>
      </c>
      <c r="H131" s="9" t="s">
        <v>397</v>
      </c>
      <c r="I131" s="9" t="s">
        <v>38</v>
      </c>
      <c r="J131" s="9"/>
      <c r="K131" s="7"/>
      <c r="L131" s="7"/>
      <c r="M131" s="7"/>
      <c r="N131" s="7"/>
      <c r="O131" s="7"/>
      <c r="P131" s="7"/>
    </row>
    <row r="132" ht="14.25" customHeight="1">
      <c r="A132" s="9" t="s">
        <v>567</v>
      </c>
      <c r="B132" s="7">
        <v>1.2582937E7</v>
      </c>
      <c r="C132" s="9" t="s">
        <v>568</v>
      </c>
      <c r="D132" s="9" t="s">
        <v>569</v>
      </c>
      <c r="E132" s="9" t="s">
        <v>570</v>
      </c>
      <c r="F132" s="9" t="s">
        <v>45</v>
      </c>
      <c r="G132" s="8">
        <v>43390.0</v>
      </c>
      <c r="H132" s="9" t="s">
        <v>571</v>
      </c>
      <c r="I132" s="9" t="s">
        <v>38</v>
      </c>
      <c r="J132" s="9"/>
      <c r="K132" s="7"/>
      <c r="L132" s="7"/>
      <c r="M132" s="7"/>
      <c r="N132" s="7"/>
      <c r="O132" s="7"/>
      <c r="P132" s="7"/>
    </row>
    <row r="133" ht="14.25" customHeight="1">
      <c r="A133" s="9" t="s">
        <v>572</v>
      </c>
      <c r="B133" s="7">
        <v>1.2582938E7</v>
      </c>
      <c r="C133" s="9" t="s">
        <v>573</v>
      </c>
      <c r="D133" s="9" t="s">
        <v>34</v>
      </c>
      <c r="E133" s="9" t="s">
        <v>574</v>
      </c>
      <c r="F133" s="9" t="s">
        <v>104</v>
      </c>
      <c r="G133" s="8">
        <v>43390.0</v>
      </c>
      <c r="H133" s="9" t="s">
        <v>575</v>
      </c>
      <c r="I133" s="9" t="s">
        <v>38</v>
      </c>
      <c r="J133" s="9"/>
      <c r="K133" s="7"/>
      <c r="L133" s="7"/>
      <c r="M133" s="7"/>
      <c r="N133" s="7"/>
      <c r="O133" s="7"/>
      <c r="P133" s="7"/>
    </row>
    <row r="134" ht="14.25" customHeight="1">
      <c r="A134" s="9" t="s">
        <v>576</v>
      </c>
      <c r="B134" s="7">
        <v>1.2582939E7</v>
      </c>
      <c r="C134" s="9" t="s">
        <v>577</v>
      </c>
      <c r="D134" s="9" t="s">
        <v>578</v>
      </c>
      <c r="E134" s="9" t="s">
        <v>579</v>
      </c>
      <c r="F134" s="9" t="s">
        <v>104</v>
      </c>
      <c r="G134" s="8">
        <v>43390.0</v>
      </c>
      <c r="H134" s="9" t="s">
        <v>580</v>
      </c>
      <c r="I134" s="9" t="s">
        <v>38</v>
      </c>
      <c r="J134" s="9"/>
      <c r="K134" s="7"/>
      <c r="L134" s="7"/>
      <c r="M134" s="7"/>
      <c r="N134" s="7"/>
      <c r="O134" s="7"/>
      <c r="P134" s="7"/>
    </row>
    <row r="135" ht="14.25" customHeight="1">
      <c r="A135" s="9" t="s">
        <v>581</v>
      </c>
      <c r="B135" s="7">
        <v>1.258294E7</v>
      </c>
      <c r="C135" s="9" t="s">
        <v>582</v>
      </c>
      <c r="D135" s="9"/>
      <c r="E135" s="9" t="s">
        <v>56</v>
      </c>
      <c r="F135" s="9"/>
      <c r="G135" s="8"/>
      <c r="H135" s="9"/>
      <c r="I135" s="9"/>
      <c r="J135" s="9" t="s">
        <v>583</v>
      </c>
      <c r="K135" s="7"/>
      <c r="L135" s="7"/>
      <c r="M135" s="7"/>
      <c r="N135" s="7"/>
      <c r="O135" s="7"/>
      <c r="P135" s="7"/>
    </row>
    <row r="136" ht="14.25" customHeight="1">
      <c r="A136" s="9" t="s">
        <v>584</v>
      </c>
      <c r="B136" s="7">
        <v>1.2582941E7</v>
      </c>
      <c r="C136" s="9" t="s">
        <v>585</v>
      </c>
      <c r="D136" s="9" t="s">
        <v>43</v>
      </c>
      <c r="E136" s="9" t="s">
        <v>586</v>
      </c>
      <c r="F136" s="9" t="s">
        <v>104</v>
      </c>
      <c r="G136" s="8">
        <v>43428.0</v>
      </c>
      <c r="H136" s="9" t="s">
        <v>587</v>
      </c>
      <c r="I136" s="9" t="s">
        <v>588</v>
      </c>
      <c r="J136" s="9" t="s">
        <v>589</v>
      </c>
      <c r="K136" s="7"/>
      <c r="L136" s="7"/>
      <c r="M136" s="7"/>
      <c r="N136" s="7"/>
      <c r="O136" s="7"/>
      <c r="P136" s="7"/>
    </row>
    <row r="137" ht="14.25" customHeight="1">
      <c r="A137" s="9" t="s">
        <v>590</v>
      </c>
      <c r="B137" s="7">
        <v>1.2582942E7</v>
      </c>
      <c r="C137" s="9" t="s">
        <v>591</v>
      </c>
      <c r="D137" s="9"/>
      <c r="E137" s="9" t="s">
        <v>56</v>
      </c>
      <c r="F137" s="9"/>
      <c r="G137" s="8"/>
      <c r="H137" s="9"/>
      <c r="I137" s="9"/>
      <c r="J137" s="9" t="s">
        <v>592</v>
      </c>
      <c r="K137" s="7"/>
      <c r="L137" s="7"/>
      <c r="M137" s="7"/>
      <c r="N137" s="7"/>
      <c r="O137" s="7"/>
      <c r="P137" s="7"/>
    </row>
    <row r="138" ht="14.25" customHeight="1">
      <c r="A138" s="9" t="s">
        <v>593</v>
      </c>
      <c r="B138" s="7">
        <v>1.2582943E7</v>
      </c>
      <c r="C138" s="9" t="s">
        <v>594</v>
      </c>
      <c r="D138" s="9" t="s">
        <v>34</v>
      </c>
      <c r="E138" s="9" t="s">
        <v>595</v>
      </c>
      <c r="F138" s="9" t="s">
        <v>104</v>
      </c>
      <c r="G138" s="8">
        <v>43428.0</v>
      </c>
      <c r="H138" s="9" t="s">
        <v>596</v>
      </c>
      <c r="I138" s="9" t="s">
        <v>38</v>
      </c>
      <c r="J138" s="9"/>
      <c r="K138" s="7"/>
      <c r="L138" s="7"/>
      <c r="M138" s="7"/>
      <c r="N138" s="7"/>
      <c r="O138" s="7"/>
      <c r="P138" s="7"/>
    </row>
    <row r="139" ht="14.25" customHeight="1">
      <c r="A139" s="9" t="s">
        <v>597</v>
      </c>
      <c r="B139" s="7">
        <v>1.2582944E7</v>
      </c>
      <c r="C139" s="9" t="s">
        <v>598</v>
      </c>
      <c r="D139" s="9" t="s">
        <v>403</v>
      </c>
      <c r="E139" s="9" t="s">
        <v>404</v>
      </c>
      <c r="F139" s="9" t="s">
        <v>405</v>
      </c>
      <c r="G139" s="8">
        <v>43453.0</v>
      </c>
      <c r="H139" s="9" t="s">
        <v>406</v>
      </c>
      <c r="I139" s="9" t="s">
        <v>38</v>
      </c>
      <c r="J139" s="9"/>
      <c r="K139" s="7"/>
      <c r="L139" s="7"/>
      <c r="M139" s="7"/>
      <c r="N139" s="7"/>
      <c r="O139" s="7"/>
      <c r="P139" s="7"/>
    </row>
    <row r="140" ht="14.25" customHeight="1">
      <c r="A140" s="9" t="s">
        <v>599</v>
      </c>
      <c r="B140" s="7">
        <v>1.2582945E7</v>
      </c>
      <c r="C140" s="9" t="s">
        <v>600</v>
      </c>
      <c r="D140" s="9" t="s">
        <v>34</v>
      </c>
      <c r="E140" s="9" t="s">
        <v>601</v>
      </c>
      <c r="F140" s="9" t="s">
        <v>104</v>
      </c>
      <c r="G140" s="8">
        <v>43453.0</v>
      </c>
      <c r="H140" s="9" t="s">
        <v>602</v>
      </c>
      <c r="I140" s="9" t="s">
        <v>38</v>
      </c>
      <c r="J140" s="9"/>
      <c r="K140" s="7"/>
      <c r="L140" s="7"/>
      <c r="M140" s="7"/>
      <c r="N140" s="7"/>
      <c r="O140" s="7"/>
      <c r="P140" s="7"/>
    </row>
    <row r="141" ht="14.25" customHeight="1">
      <c r="A141" s="9" t="s">
        <v>603</v>
      </c>
      <c r="B141" s="7">
        <v>1.2582946E7</v>
      </c>
      <c r="C141" s="9" t="s">
        <v>604</v>
      </c>
      <c r="D141" s="9"/>
      <c r="E141" s="9" t="s">
        <v>56</v>
      </c>
      <c r="F141" s="9"/>
      <c r="G141" s="8"/>
      <c r="H141" s="9"/>
      <c r="I141" s="9"/>
      <c r="J141" s="9" t="s">
        <v>605</v>
      </c>
      <c r="K141" s="7"/>
      <c r="L141" s="7"/>
      <c r="M141" s="7"/>
      <c r="N141" s="7"/>
      <c r="O141" s="7"/>
      <c r="P141" s="7"/>
    </row>
    <row r="142" ht="14.25" customHeight="1">
      <c r="A142" s="9" t="s">
        <v>606</v>
      </c>
      <c r="B142" s="7">
        <v>1.2582947E7</v>
      </c>
      <c r="C142" s="9" t="s">
        <v>607</v>
      </c>
      <c r="D142" s="9"/>
      <c r="E142" s="9" t="s">
        <v>56</v>
      </c>
      <c r="F142" s="9"/>
      <c r="G142" s="8"/>
      <c r="H142" s="9"/>
      <c r="I142" s="9"/>
      <c r="J142" s="9" t="s">
        <v>608</v>
      </c>
      <c r="K142" s="7"/>
      <c r="L142" s="7"/>
      <c r="M142" s="7"/>
      <c r="N142" s="7"/>
      <c r="O142" s="7"/>
      <c r="P142" s="7"/>
    </row>
    <row r="143" ht="14.25" customHeight="1">
      <c r="A143" s="9" t="s">
        <v>609</v>
      </c>
      <c r="B143" s="7">
        <v>1.2582948E7</v>
      </c>
      <c r="C143" s="9" t="s">
        <v>610</v>
      </c>
      <c r="D143" s="9" t="s">
        <v>403</v>
      </c>
      <c r="E143" s="9" t="s">
        <v>415</v>
      </c>
      <c r="F143" s="9" t="s">
        <v>405</v>
      </c>
      <c r="G143" s="8">
        <v>43483.0</v>
      </c>
      <c r="H143" s="9" t="s">
        <v>416</v>
      </c>
      <c r="I143" s="9" t="s">
        <v>379</v>
      </c>
      <c r="J143" s="9"/>
      <c r="K143" s="7"/>
      <c r="L143" s="7"/>
      <c r="M143" s="7"/>
      <c r="N143" s="7"/>
      <c r="O143" s="7"/>
      <c r="P143" s="7"/>
    </row>
    <row r="144" ht="14.25" customHeight="1">
      <c r="A144" s="9" t="s">
        <v>611</v>
      </c>
      <c r="B144" s="7">
        <v>1.2582949E7</v>
      </c>
      <c r="C144" s="9" t="s">
        <v>612</v>
      </c>
      <c r="D144" s="9" t="s">
        <v>613</v>
      </c>
      <c r="E144" s="9" t="s">
        <v>614</v>
      </c>
      <c r="F144" s="9" t="s">
        <v>615</v>
      </c>
      <c r="G144" s="8">
        <v>43517.0</v>
      </c>
      <c r="H144" s="9" t="s">
        <v>616</v>
      </c>
      <c r="I144" s="9" t="s">
        <v>38</v>
      </c>
      <c r="J144" s="9"/>
      <c r="K144" s="7"/>
      <c r="L144" s="7"/>
      <c r="M144" s="7"/>
      <c r="N144" s="7"/>
      <c r="O144" s="7"/>
      <c r="P144" s="7"/>
    </row>
    <row r="145" ht="14.25" customHeight="1">
      <c r="A145" s="9" t="s">
        <v>617</v>
      </c>
      <c r="B145" s="7">
        <v>1.258295E7</v>
      </c>
      <c r="C145" s="9" t="s">
        <v>618</v>
      </c>
      <c r="D145" s="9"/>
      <c r="E145" s="9"/>
      <c r="F145" s="9"/>
      <c r="G145" s="8"/>
      <c r="H145" s="9" t="s">
        <v>619</v>
      </c>
      <c r="I145" s="9" t="s">
        <v>38</v>
      </c>
      <c r="J145" s="9"/>
      <c r="K145" s="7"/>
      <c r="L145" s="7"/>
      <c r="M145" s="7"/>
      <c r="N145" s="7"/>
      <c r="O145" s="7"/>
      <c r="P145" s="7"/>
    </row>
    <row r="146" ht="14.25" customHeight="1">
      <c r="A146" s="9" t="s">
        <v>620</v>
      </c>
      <c r="B146" s="7">
        <v>1.2582951E7</v>
      </c>
      <c r="C146" s="9" t="s">
        <v>621</v>
      </c>
      <c r="D146" s="9"/>
      <c r="E146" s="9" t="s">
        <v>56</v>
      </c>
      <c r="F146" s="9"/>
      <c r="G146" s="8"/>
      <c r="H146" s="9"/>
      <c r="I146" s="9"/>
      <c r="J146" s="9" t="s">
        <v>622</v>
      </c>
      <c r="K146" s="7"/>
      <c r="L146" s="7"/>
      <c r="M146" s="7"/>
      <c r="N146" s="7"/>
      <c r="O146" s="7"/>
      <c r="P146" s="7"/>
    </row>
    <row r="147" ht="14.25" customHeight="1">
      <c r="A147" s="9" t="s">
        <v>623</v>
      </c>
      <c r="B147" s="7">
        <v>1.2582952E7</v>
      </c>
      <c r="C147" s="9" t="s">
        <v>624</v>
      </c>
      <c r="D147" s="9" t="s">
        <v>34</v>
      </c>
      <c r="E147" s="9" t="s">
        <v>625</v>
      </c>
      <c r="F147" s="9" t="s">
        <v>104</v>
      </c>
      <c r="G147" s="8">
        <v>43562.0</v>
      </c>
      <c r="H147" s="9" t="s">
        <v>626</v>
      </c>
      <c r="I147" s="9" t="s">
        <v>38</v>
      </c>
      <c r="J147" s="9"/>
      <c r="K147" s="7"/>
      <c r="L147" s="7"/>
      <c r="M147" s="7"/>
      <c r="N147" s="7"/>
      <c r="O147" s="7"/>
      <c r="P147" s="7"/>
    </row>
    <row r="148" ht="14.25" customHeight="1">
      <c r="A148" s="9" t="s">
        <v>627</v>
      </c>
      <c r="B148" s="7">
        <v>1.2582953E7</v>
      </c>
      <c r="C148" s="9" t="s">
        <v>628</v>
      </c>
      <c r="D148" s="9" t="s">
        <v>629</v>
      </c>
      <c r="E148" s="9" t="s">
        <v>630</v>
      </c>
      <c r="F148" s="9" t="s">
        <v>104</v>
      </c>
      <c r="G148" s="8">
        <v>43562.0</v>
      </c>
      <c r="H148" s="9" t="s">
        <v>631</v>
      </c>
      <c r="I148" s="9" t="s">
        <v>38</v>
      </c>
      <c r="J148" s="9"/>
      <c r="K148" s="7"/>
      <c r="L148" s="7"/>
      <c r="M148" s="7"/>
      <c r="N148" s="7"/>
      <c r="O148" s="7"/>
      <c r="P148" s="7"/>
    </row>
    <row r="149" ht="14.25" customHeight="1">
      <c r="A149" s="9" t="s">
        <v>632</v>
      </c>
      <c r="B149" s="7">
        <v>1.2582954E7</v>
      </c>
      <c r="C149" s="9" t="s">
        <v>633</v>
      </c>
      <c r="D149" s="9" t="s">
        <v>34</v>
      </c>
      <c r="E149" s="9" t="s">
        <v>634</v>
      </c>
      <c r="F149" s="9" t="s">
        <v>104</v>
      </c>
      <c r="G149" s="8">
        <v>43562.0</v>
      </c>
      <c r="H149" s="9" t="s">
        <v>635</v>
      </c>
      <c r="I149" s="9" t="s">
        <v>38</v>
      </c>
      <c r="J149" s="9"/>
      <c r="K149" s="7"/>
      <c r="L149" s="7"/>
      <c r="M149" s="7"/>
      <c r="N149" s="7"/>
      <c r="O149" s="7"/>
      <c r="P149" s="7"/>
    </row>
    <row r="150" ht="14.25" customHeight="1">
      <c r="A150" s="9" t="s">
        <v>636</v>
      </c>
      <c r="B150" s="7">
        <v>1.2582955E7</v>
      </c>
      <c r="C150" s="9" t="s">
        <v>637</v>
      </c>
      <c r="D150" s="9" t="s">
        <v>638</v>
      </c>
      <c r="E150" s="9" t="s">
        <v>639</v>
      </c>
      <c r="F150" s="9" t="s">
        <v>615</v>
      </c>
      <c r="G150" s="8">
        <v>43562.0</v>
      </c>
      <c r="H150" s="9" t="s">
        <v>640</v>
      </c>
      <c r="I150" s="9" t="s">
        <v>38</v>
      </c>
      <c r="J150" s="9"/>
      <c r="K150" s="7"/>
      <c r="L150" s="7"/>
      <c r="M150" s="7"/>
      <c r="N150" s="7"/>
      <c r="O150" s="7"/>
      <c r="P150" s="7"/>
    </row>
    <row r="151" ht="14.25" customHeight="1">
      <c r="A151" s="9" t="s">
        <v>641</v>
      </c>
      <c r="B151" s="7">
        <v>1.2582956E7</v>
      </c>
      <c r="C151" s="9" t="s">
        <v>642</v>
      </c>
      <c r="D151" s="9"/>
      <c r="E151" s="9" t="s">
        <v>56</v>
      </c>
      <c r="F151" s="9"/>
      <c r="G151" s="8"/>
      <c r="H151" s="9"/>
      <c r="I151" s="9"/>
      <c r="J151" s="9" t="s">
        <v>419</v>
      </c>
      <c r="K151" s="7"/>
      <c r="L151" s="7"/>
      <c r="M151" s="7"/>
      <c r="N151" s="7"/>
      <c r="O151" s="7"/>
      <c r="P151" s="7"/>
    </row>
    <row r="152" ht="14.25" customHeight="1">
      <c r="A152" s="9" t="s">
        <v>643</v>
      </c>
      <c r="B152" s="7">
        <v>1.2582957E7</v>
      </c>
      <c r="C152" s="9" t="s">
        <v>644</v>
      </c>
      <c r="D152" s="9"/>
      <c r="E152" s="9" t="s">
        <v>56</v>
      </c>
      <c r="F152" s="9"/>
      <c r="G152" s="8"/>
      <c r="H152" s="9"/>
      <c r="I152" s="9"/>
      <c r="J152" s="9" t="s">
        <v>645</v>
      </c>
      <c r="K152" s="7"/>
      <c r="L152" s="7"/>
      <c r="M152" s="7"/>
      <c r="N152" s="7"/>
      <c r="O152" s="7"/>
      <c r="P152" s="7"/>
    </row>
    <row r="153" ht="14.25" customHeight="1">
      <c r="A153" s="9" t="s">
        <v>646</v>
      </c>
      <c r="B153" s="7">
        <v>1.2582958E7</v>
      </c>
      <c r="C153" s="9" t="s">
        <v>647</v>
      </c>
      <c r="D153" s="9" t="s">
        <v>297</v>
      </c>
      <c r="E153" s="9" t="s">
        <v>425</v>
      </c>
      <c r="F153" s="9" t="s">
        <v>405</v>
      </c>
      <c r="G153" s="8">
        <v>43574.0</v>
      </c>
      <c r="H153" s="9" t="s">
        <v>426</v>
      </c>
      <c r="I153" s="9" t="s">
        <v>379</v>
      </c>
      <c r="J153" s="9" t="s">
        <v>427</v>
      </c>
      <c r="K153" s="7"/>
      <c r="L153" s="7"/>
      <c r="M153" s="7"/>
      <c r="N153" s="7"/>
      <c r="O153" s="7"/>
      <c r="P153" s="7"/>
    </row>
    <row r="154" ht="14.25" customHeight="1">
      <c r="A154" s="9" t="s">
        <v>648</v>
      </c>
      <c r="B154" s="7">
        <v>1.2582959E7</v>
      </c>
      <c r="C154" s="9" t="s">
        <v>649</v>
      </c>
      <c r="D154" s="9" t="s">
        <v>638</v>
      </c>
      <c r="E154" s="9" t="s">
        <v>650</v>
      </c>
      <c r="F154" s="9" t="s">
        <v>615</v>
      </c>
      <c r="G154" s="8">
        <v>43574.0</v>
      </c>
      <c r="H154" s="9" t="s">
        <v>651</v>
      </c>
      <c r="I154" s="9" t="s">
        <v>38</v>
      </c>
      <c r="J154" s="9"/>
      <c r="K154" s="7"/>
      <c r="L154" s="7"/>
      <c r="M154" s="7"/>
      <c r="N154" s="7"/>
      <c r="O154" s="7"/>
      <c r="P154" s="7"/>
    </row>
    <row r="155" ht="14.25" customHeight="1">
      <c r="A155" s="9" t="s">
        <v>652</v>
      </c>
      <c r="B155" s="7">
        <v>1.258296E7</v>
      </c>
      <c r="C155" s="9" t="s">
        <v>653</v>
      </c>
      <c r="D155" s="9"/>
      <c r="E155" s="9" t="s">
        <v>56</v>
      </c>
      <c r="F155" s="9"/>
      <c r="G155" s="8"/>
      <c r="H155" s="9"/>
      <c r="I155" s="9"/>
      <c r="J155" s="9" t="s">
        <v>654</v>
      </c>
      <c r="K155" s="7"/>
      <c r="L155" s="7"/>
      <c r="M155" s="7"/>
      <c r="N155" s="7"/>
      <c r="O155" s="7"/>
      <c r="P155" s="7"/>
    </row>
    <row r="156" ht="14.25" customHeight="1">
      <c r="A156" s="9" t="s">
        <v>655</v>
      </c>
      <c r="B156" s="7">
        <v>1.2582961E7</v>
      </c>
      <c r="C156" s="9" t="s">
        <v>656</v>
      </c>
      <c r="D156" s="9"/>
      <c r="E156" s="9" t="s">
        <v>56</v>
      </c>
      <c r="F156" s="9"/>
      <c r="G156" s="8"/>
      <c r="H156" s="9"/>
      <c r="I156" s="9"/>
      <c r="J156" s="9" t="s">
        <v>657</v>
      </c>
      <c r="K156" s="7"/>
      <c r="L156" s="7"/>
      <c r="M156" s="7"/>
      <c r="N156" s="7"/>
      <c r="O156" s="7"/>
      <c r="P156" s="7"/>
    </row>
    <row r="157" ht="14.25" customHeight="1">
      <c r="A157" s="9" t="s">
        <v>658</v>
      </c>
      <c r="B157" s="7">
        <v>1.2582962E7</v>
      </c>
      <c r="C157" s="9" t="s">
        <v>659</v>
      </c>
      <c r="D157" s="9" t="s">
        <v>34</v>
      </c>
      <c r="E157" s="9" t="s">
        <v>430</v>
      </c>
      <c r="F157" s="9" t="s">
        <v>45</v>
      </c>
      <c r="G157" s="8">
        <v>43655.0</v>
      </c>
      <c r="H157" s="9" t="s">
        <v>431</v>
      </c>
      <c r="I157" s="9" t="s">
        <v>379</v>
      </c>
      <c r="J157" s="9"/>
      <c r="K157" s="7"/>
      <c r="L157" s="7"/>
      <c r="M157" s="7"/>
      <c r="N157" s="7"/>
      <c r="O157" s="7"/>
      <c r="P157" s="7"/>
    </row>
    <row r="158" ht="14.25" customHeight="1">
      <c r="A158" s="9" t="s">
        <v>660</v>
      </c>
      <c r="B158" s="7">
        <v>1.2582963E7</v>
      </c>
      <c r="C158" s="9" t="s">
        <v>661</v>
      </c>
      <c r="D158" s="9" t="s">
        <v>662</v>
      </c>
      <c r="E158" s="9" t="s">
        <v>663</v>
      </c>
      <c r="F158" s="9" t="s">
        <v>664</v>
      </c>
      <c r="G158" s="8">
        <v>43700.0</v>
      </c>
      <c r="H158" s="9" t="s">
        <v>665</v>
      </c>
      <c r="I158" s="9" t="s">
        <v>38</v>
      </c>
      <c r="J158" s="9"/>
      <c r="K158" s="7"/>
      <c r="L158" s="7"/>
      <c r="M158" s="7"/>
      <c r="N158" s="7"/>
      <c r="O158" s="7"/>
      <c r="P158" s="7"/>
    </row>
    <row r="159" ht="14.25" customHeight="1">
      <c r="A159" s="9" t="s">
        <v>666</v>
      </c>
      <c r="B159" s="7">
        <v>1.2582964E7</v>
      </c>
      <c r="C159" s="9" t="s">
        <v>667</v>
      </c>
      <c r="D159" s="9"/>
      <c r="E159" s="9" t="s">
        <v>56</v>
      </c>
      <c r="F159" s="9"/>
      <c r="G159" s="8"/>
      <c r="H159" s="9"/>
      <c r="I159" s="9"/>
      <c r="J159" s="9" t="s">
        <v>668</v>
      </c>
      <c r="K159" s="7"/>
      <c r="L159" s="7"/>
      <c r="M159" s="7"/>
      <c r="N159" s="7"/>
      <c r="O159" s="7"/>
      <c r="P159" s="7"/>
    </row>
    <row r="160" ht="14.25" customHeight="1">
      <c r="A160" s="9" t="s">
        <v>669</v>
      </c>
      <c r="B160" s="7">
        <v>1.2582965E7</v>
      </c>
      <c r="C160" s="9" t="s">
        <v>670</v>
      </c>
      <c r="D160" s="9"/>
      <c r="E160" s="9" t="s">
        <v>56</v>
      </c>
      <c r="F160" s="9"/>
      <c r="G160" s="8"/>
      <c r="H160" s="9"/>
      <c r="I160" s="9"/>
      <c r="J160" s="9" t="s">
        <v>437</v>
      </c>
      <c r="K160" s="7"/>
      <c r="L160" s="7"/>
      <c r="M160" s="7"/>
      <c r="N160" s="7"/>
      <c r="O160" s="7"/>
      <c r="P160" s="7"/>
    </row>
    <row r="161" ht="14.25" customHeight="1">
      <c r="A161" s="9" t="s">
        <v>671</v>
      </c>
      <c r="B161" s="7">
        <v>1.2582966E7</v>
      </c>
      <c r="C161" s="9" t="s">
        <v>672</v>
      </c>
      <c r="D161" s="9"/>
      <c r="E161" s="9" t="s">
        <v>56</v>
      </c>
      <c r="F161" s="9"/>
      <c r="G161" s="8"/>
      <c r="H161" s="9"/>
      <c r="I161" s="9"/>
      <c r="J161" s="9" t="s">
        <v>673</v>
      </c>
      <c r="K161" s="7"/>
      <c r="L161" s="7"/>
      <c r="M161" s="7"/>
      <c r="N161" s="7"/>
      <c r="O161" s="7"/>
      <c r="P161" s="7"/>
    </row>
    <row r="162" ht="14.25" customHeight="1">
      <c r="A162" s="9" t="s">
        <v>674</v>
      </c>
      <c r="B162" s="7">
        <v>1.2582967E7</v>
      </c>
      <c r="C162" s="9" t="s">
        <v>675</v>
      </c>
      <c r="D162" s="9" t="s">
        <v>185</v>
      </c>
      <c r="E162" s="9" t="s">
        <v>676</v>
      </c>
      <c r="F162" s="9" t="s">
        <v>104</v>
      </c>
      <c r="G162" s="8">
        <v>43774.0</v>
      </c>
      <c r="H162" s="9" t="s">
        <v>677</v>
      </c>
      <c r="I162" s="9" t="s">
        <v>38</v>
      </c>
      <c r="J162" s="9"/>
      <c r="K162" s="7"/>
      <c r="L162" s="7"/>
      <c r="M162" s="7"/>
      <c r="N162" s="7"/>
      <c r="O162" s="7"/>
      <c r="P162" s="7"/>
    </row>
    <row r="163" ht="14.25" customHeight="1">
      <c r="A163" s="9" t="s">
        <v>678</v>
      </c>
      <c r="B163" s="7">
        <v>1.2582968E7</v>
      </c>
      <c r="C163" s="9" t="s">
        <v>679</v>
      </c>
      <c r="D163" s="9" t="s">
        <v>680</v>
      </c>
      <c r="E163" s="9" t="s">
        <v>681</v>
      </c>
      <c r="F163" s="9" t="s">
        <v>104</v>
      </c>
      <c r="G163" s="8">
        <v>43809.0</v>
      </c>
      <c r="H163" s="9" t="s">
        <v>682</v>
      </c>
      <c r="I163" s="9" t="s">
        <v>38</v>
      </c>
      <c r="J163" s="9"/>
      <c r="K163" s="7"/>
      <c r="L163" s="7"/>
      <c r="M163" s="7"/>
      <c r="N163" s="7"/>
      <c r="O163" s="7"/>
      <c r="P163" s="7"/>
    </row>
    <row r="164" ht="14.25" customHeight="1">
      <c r="A164" s="9" t="s">
        <v>683</v>
      </c>
      <c r="B164" s="7">
        <v>1.2582969E7</v>
      </c>
      <c r="C164" s="9" t="s">
        <v>684</v>
      </c>
      <c r="D164" s="9" t="s">
        <v>34</v>
      </c>
      <c r="E164" s="9" t="s">
        <v>685</v>
      </c>
      <c r="F164" s="9" t="s">
        <v>187</v>
      </c>
      <c r="G164" s="8">
        <v>43882.0</v>
      </c>
      <c r="H164" s="9" t="s">
        <v>686</v>
      </c>
      <c r="I164" s="9" t="s">
        <v>379</v>
      </c>
      <c r="J164" s="9"/>
      <c r="K164" s="7"/>
      <c r="L164" s="7"/>
      <c r="M164" s="7"/>
      <c r="N164" s="7"/>
      <c r="O164" s="7"/>
      <c r="P164" s="7"/>
    </row>
    <row r="165" ht="14.25" customHeight="1">
      <c r="A165" s="9" t="s">
        <v>687</v>
      </c>
      <c r="B165" s="7">
        <v>1.258297E7</v>
      </c>
      <c r="C165" s="9" t="s">
        <v>688</v>
      </c>
      <c r="D165" s="9"/>
      <c r="E165" s="9" t="s">
        <v>56</v>
      </c>
      <c r="F165" s="9"/>
      <c r="G165" s="8"/>
      <c r="H165" s="9"/>
      <c r="I165" s="9"/>
      <c r="J165" s="9" t="s">
        <v>689</v>
      </c>
      <c r="K165" s="7"/>
      <c r="L165" s="7"/>
      <c r="M165" s="7"/>
      <c r="N165" s="7"/>
      <c r="O165" s="7"/>
      <c r="P165" s="7"/>
    </row>
    <row r="166" ht="14.25" customHeight="1">
      <c r="A166" s="9" t="s">
        <v>690</v>
      </c>
      <c r="B166" s="7">
        <v>1.2582971E7</v>
      </c>
      <c r="C166" s="9" t="s">
        <v>691</v>
      </c>
      <c r="D166" s="9" t="s">
        <v>692</v>
      </c>
      <c r="E166" s="9" t="s">
        <v>693</v>
      </c>
      <c r="F166" s="9" t="s">
        <v>187</v>
      </c>
      <c r="G166" s="8">
        <v>43938.0</v>
      </c>
      <c r="H166" s="9" t="s">
        <v>694</v>
      </c>
      <c r="I166" s="9" t="s">
        <v>38</v>
      </c>
      <c r="J166" s="9"/>
      <c r="K166" s="7"/>
      <c r="L166" s="7"/>
      <c r="M166" s="7"/>
      <c r="N166" s="7"/>
      <c r="O166" s="7"/>
      <c r="P166" s="7"/>
    </row>
    <row r="167" ht="14.25" customHeight="1">
      <c r="A167" s="9" t="s">
        <v>695</v>
      </c>
      <c r="B167" s="7">
        <v>1.2582972E7</v>
      </c>
      <c r="C167" s="9" t="s">
        <v>696</v>
      </c>
      <c r="D167" s="9" t="s">
        <v>34</v>
      </c>
      <c r="E167" s="9" t="s">
        <v>447</v>
      </c>
      <c r="F167" s="9" t="s">
        <v>45</v>
      </c>
      <c r="G167" s="8">
        <v>43941.0</v>
      </c>
      <c r="H167" s="9" t="s">
        <v>448</v>
      </c>
      <c r="I167" s="9" t="s">
        <v>379</v>
      </c>
      <c r="J167" s="9"/>
      <c r="K167" s="7"/>
      <c r="L167" s="7"/>
      <c r="M167" s="7"/>
      <c r="N167" s="7"/>
      <c r="O167" s="7"/>
      <c r="P167" s="7"/>
    </row>
    <row r="168" ht="14.25" customHeight="1">
      <c r="A168" s="9" t="s">
        <v>697</v>
      </c>
      <c r="B168" s="7">
        <v>1.2582973E7</v>
      </c>
      <c r="C168" s="9" t="s">
        <v>698</v>
      </c>
      <c r="D168" s="9" t="s">
        <v>699</v>
      </c>
      <c r="E168" s="9" t="s">
        <v>700</v>
      </c>
      <c r="F168" s="9" t="s">
        <v>701</v>
      </c>
      <c r="G168" s="8">
        <v>43962.0</v>
      </c>
      <c r="H168" s="9" t="s">
        <v>702</v>
      </c>
      <c r="I168" s="9" t="s">
        <v>38</v>
      </c>
      <c r="J168" s="9"/>
      <c r="K168" s="7"/>
      <c r="L168" s="7"/>
      <c r="M168" s="7"/>
      <c r="N168" s="7"/>
      <c r="O168" s="7"/>
      <c r="P168" s="7"/>
    </row>
    <row r="169" ht="14.25" customHeight="1">
      <c r="A169" s="9" t="s">
        <v>703</v>
      </c>
      <c r="B169" s="7">
        <v>1.2582974E7</v>
      </c>
      <c r="C169" s="9" t="s">
        <v>704</v>
      </c>
      <c r="D169" s="9" t="s">
        <v>705</v>
      </c>
      <c r="E169" s="9" t="s">
        <v>706</v>
      </c>
      <c r="F169" s="9" t="s">
        <v>104</v>
      </c>
      <c r="G169" s="8">
        <v>43985.0</v>
      </c>
      <c r="H169" s="9" t="s">
        <v>707</v>
      </c>
      <c r="I169" s="9" t="s">
        <v>38</v>
      </c>
      <c r="J169" s="9"/>
      <c r="K169" s="7"/>
      <c r="L169" s="7"/>
      <c r="M169" s="7"/>
      <c r="N169" s="7"/>
      <c r="O169" s="7"/>
      <c r="P169" s="7"/>
    </row>
    <row r="170" ht="14.25" customHeight="1">
      <c r="A170" s="9" t="s">
        <v>708</v>
      </c>
      <c r="B170" s="7">
        <v>1.2582975E7</v>
      </c>
      <c r="C170" s="9" t="s">
        <v>709</v>
      </c>
      <c r="D170" s="9" t="s">
        <v>710</v>
      </c>
      <c r="E170" s="9" t="s">
        <v>711</v>
      </c>
      <c r="F170" s="9" t="s">
        <v>187</v>
      </c>
      <c r="G170" s="8">
        <v>44061.0</v>
      </c>
      <c r="H170" s="9" t="s">
        <v>712</v>
      </c>
      <c r="I170" s="9" t="s">
        <v>38</v>
      </c>
      <c r="J170" s="9"/>
      <c r="K170" s="7"/>
      <c r="L170" s="7"/>
      <c r="M170" s="7"/>
      <c r="N170" s="7"/>
      <c r="O170" s="7"/>
      <c r="P170" s="7"/>
    </row>
    <row r="171" ht="14.25" customHeight="1">
      <c r="A171" s="9" t="s">
        <v>713</v>
      </c>
      <c r="B171" s="7">
        <v>1.2582976E7</v>
      </c>
      <c r="C171" s="9" t="s">
        <v>714</v>
      </c>
      <c r="D171" s="9" t="s">
        <v>715</v>
      </c>
      <c r="E171" s="9" t="s">
        <v>716</v>
      </c>
      <c r="F171" s="9" t="s">
        <v>104</v>
      </c>
      <c r="G171" s="8">
        <v>44061.0</v>
      </c>
      <c r="H171" s="9" t="s">
        <v>717</v>
      </c>
      <c r="I171" s="9" t="s">
        <v>38</v>
      </c>
      <c r="J171" s="9"/>
      <c r="K171" s="7"/>
      <c r="L171" s="7"/>
      <c r="M171" s="7"/>
      <c r="N171" s="7"/>
      <c r="O171" s="7"/>
      <c r="P171" s="7"/>
    </row>
    <row r="172" ht="14.25" customHeight="1">
      <c r="A172" s="9" t="s">
        <v>718</v>
      </c>
      <c r="B172" s="7">
        <v>1.2582977E7</v>
      </c>
      <c r="C172" s="9" t="s">
        <v>719</v>
      </c>
      <c r="D172" s="9" t="s">
        <v>34</v>
      </c>
      <c r="E172" s="9" t="s">
        <v>720</v>
      </c>
      <c r="F172" s="9" t="s">
        <v>701</v>
      </c>
      <c r="G172" s="8">
        <v>44109.0</v>
      </c>
      <c r="H172" s="9" t="s">
        <v>721</v>
      </c>
      <c r="I172" s="9" t="s">
        <v>38</v>
      </c>
      <c r="J172" s="9"/>
      <c r="K172" s="7"/>
      <c r="L172" s="7"/>
      <c r="M172" s="7"/>
      <c r="N172" s="7"/>
      <c r="O172" s="7"/>
      <c r="P172" s="7"/>
    </row>
    <row r="173" ht="14.25" customHeight="1">
      <c r="A173" s="9" t="s">
        <v>722</v>
      </c>
      <c r="B173" s="7">
        <v>1.2582978E7</v>
      </c>
      <c r="C173" s="9" t="s">
        <v>723</v>
      </c>
      <c r="D173" s="9" t="s">
        <v>724</v>
      </c>
      <c r="E173" s="9" t="s">
        <v>725</v>
      </c>
      <c r="F173" s="9" t="s">
        <v>104</v>
      </c>
      <c r="G173" s="8">
        <v>44134.0</v>
      </c>
      <c r="H173" s="9" t="s">
        <v>726</v>
      </c>
      <c r="I173" s="9" t="s">
        <v>38</v>
      </c>
      <c r="J173" s="9"/>
      <c r="K173" s="7"/>
      <c r="L173" s="7"/>
      <c r="M173" s="7"/>
      <c r="N173" s="7"/>
      <c r="O173" s="7"/>
      <c r="P173" s="7"/>
    </row>
    <row r="174" ht="14.25" customHeight="1">
      <c r="A174" s="9" t="s">
        <v>727</v>
      </c>
      <c r="B174" s="7">
        <v>1.2582979E7</v>
      </c>
      <c r="C174" s="9" t="s">
        <v>728</v>
      </c>
      <c r="D174" s="9" t="s">
        <v>34</v>
      </c>
      <c r="E174" s="9" t="s">
        <v>729</v>
      </c>
      <c r="F174" s="9" t="s">
        <v>187</v>
      </c>
      <c r="G174" s="8">
        <v>44140.0</v>
      </c>
      <c r="H174" s="9" t="s">
        <v>730</v>
      </c>
      <c r="I174" s="9" t="s">
        <v>38</v>
      </c>
      <c r="J174" s="9"/>
      <c r="K174" s="7"/>
      <c r="L174" s="7"/>
      <c r="M174" s="7"/>
      <c r="N174" s="7"/>
      <c r="O174" s="7"/>
      <c r="P174" s="7"/>
    </row>
    <row r="175" ht="14.25" customHeight="1">
      <c r="A175" s="9" t="s">
        <v>731</v>
      </c>
      <c r="B175" s="7">
        <v>1.258298E7</v>
      </c>
      <c r="C175" s="9" t="s">
        <v>732</v>
      </c>
      <c r="D175" s="9" t="s">
        <v>34</v>
      </c>
      <c r="E175" s="9" t="s">
        <v>733</v>
      </c>
      <c r="F175" s="9" t="s">
        <v>104</v>
      </c>
      <c r="G175" s="8">
        <v>44152.0</v>
      </c>
      <c r="H175" s="9" t="s">
        <v>734</v>
      </c>
      <c r="I175" s="9" t="s">
        <v>38</v>
      </c>
      <c r="J175" s="9"/>
      <c r="K175" s="7"/>
      <c r="L175" s="7"/>
      <c r="M175" s="7"/>
      <c r="N175" s="7"/>
      <c r="O175" s="7"/>
      <c r="P175" s="7"/>
    </row>
    <row r="176" ht="14.25" customHeight="1">
      <c r="A176" s="9" t="s">
        <v>735</v>
      </c>
      <c r="B176" s="7">
        <v>1.2582981E7</v>
      </c>
      <c r="C176" s="9" t="s">
        <v>736</v>
      </c>
      <c r="D176" s="9" t="s">
        <v>43</v>
      </c>
      <c r="E176" s="9" t="s">
        <v>737</v>
      </c>
      <c r="F176" s="9" t="s">
        <v>104</v>
      </c>
      <c r="G176" s="8">
        <v>44165.0</v>
      </c>
      <c r="H176" s="9" t="s">
        <v>738</v>
      </c>
      <c r="I176" s="9" t="s">
        <v>38</v>
      </c>
      <c r="J176" s="9"/>
      <c r="K176" s="7"/>
      <c r="L176" s="7"/>
      <c r="M176" s="7"/>
      <c r="N176" s="7"/>
      <c r="O176" s="7"/>
      <c r="P176" s="7"/>
    </row>
    <row r="177" ht="14.25" customHeight="1">
      <c r="A177" s="9" t="s">
        <v>739</v>
      </c>
      <c r="B177" s="7">
        <v>1.2582982E7</v>
      </c>
      <c r="C177" s="9" t="s">
        <v>740</v>
      </c>
      <c r="D177" s="9" t="s">
        <v>741</v>
      </c>
      <c r="E177" s="9" t="s">
        <v>742</v>
      </c>
      <c r="F177" s="9" t="s">
        <v>104</v>
      </c>
      <c r="G177" s="8">
        <v>44249.0</v>
      </c>
      <c r="H177" s="9" t="s">
        <v>743</v>
      </c>
      <c r="I177" s="9" t="s">
        <v>38</v>
      </c>
      <c r="J177" s="9"/>
      <c r="K177" s="7"/>
      <c r="L177" s="7"/>
      <c r="M177" s="7"/>
      <c r="N177" s="7"/>
      <c r="O177" s="7"/>
      <c r="P177" s="7"/>
    </row>
    <row r="178" ht="14.25" customHeight="1">
      <c r="A178" s="9" t="s">
        <v>744</v>
      </c>
      <c r="B178" s="7">
        <v>1.2582983E7</v>
      </c>
      <c r="C178" s="9" t="s">
        <v>745</v>
      </c>
      <c r="D178" s="9" t="s">
        <v>34</v>
      </c>
      <c r="E178" s="9" t="s">
        <v>746</v>
      </c>
      <c r="F178" s="9" t="s">
        <v>104</v>
      </c>
      <c r="G178" s="8">
        <v>44340.0</v>
      </c>
      <c r="H178" s="9" t="s">
        <v>747</v>
      </c>
      <c r="I178" s="9" t="s">
        <v>38</v>
      </c>
      <c r="J178" s="9"/>
      <c r="K178" s="7"/>
      <c r="L178" s="7"/>
      <c r="M178" s="7"/>
      <c r="N178" s="7"/>
      <c r="O178" s="7"/>
      <c r="P178" s="7"/>
    </row>
    <row r="179" ht="14.25" customHeight="1">
      <c r="A179" s="9" t="s">
        <v>748</v>
      </c>
      <c r="B179" s="7">
        <v>1.2582984E7</v>
      </c>
      <c r="C179" s="9" t="s">
        <v>749</v>
      </c>
      <c r="D179" s="9" t="s">
        <v>750</v>
      </c>
      <c r="E179" s="9" t="s">
        <v>751</v>
      </c>
      <c r="F179" s="9" t="s">
        <v>104</v>
      </c>
      <c r="G179" s="8">
        <v>44340.0</v>
      </c>
      <c r="H179" s="9" t="s">
        <v>752</v>
      </c>
      <c r="I179" s="9" t="s">
        <v>38</v>
      </c>
      <c r="J179" s="9"/>
      <c r="K179" s="7"/>
      <c r="L179" s="7"/>
      <c r="M179" s="7"/>
      <c r="N179" s="7"/>
      <c r="O179" s="7"/>
      <c r="P179" s="7"/>
    </row>
    <row r="180" ht="14.25" customHeight="1">
      <c r="A180" s="9" t="s">
        <v>753</v>
      </c>
      <c r="B180" s="7">
        <v>1.2582985E7</v>
      </c>
      <c r="C180" s="9" t="s">
        <v>754</v>
      </c>
      <c r="D180" s="9" t="s">
        <v>43</v>
      </c>
      <c r="E180" s="9" t="s">
        <v>755</v>
      </c>
      <c r="F180" s="9" t="s">
        <v>187</v>
      </c>
      <c r="G180" s="8">
        <v>44340.0</v>
      </c>
      <c r="H180" s="9" t="s">
        <v>756</v>
      </c>
      <c r="I180" s="9" t="s">
        <v>38</v>
      </c>
      <c r="J180" s="9"/>
      <c r="K180" s="7"/>
      <c r="L180" s="7"/>
      <c r="M180" s="7"/>
      <c r="N180" s="7"/>
      <c r="O180" s="7"/>
      <c r="P180" s="7"/>
    </row>
    <row r="181" ht="14.25" customHeight="1">
      <c r="A181" s="9" t="s">
        <v>757</v>
      </c>
      <c r="B181" s="7">
        <v>1.2582986E7</v>
      </c>
      <c r="C181" s="9" t="s">
        <v>758</v>
      </c>
      <c r="D181" s="9" t="s">
        <v>759</v>
      </c>
      <c r="E181" s="9" t="s">
        <v>760</v>
      </c>
      <c r="F181" s="9" t="s">
        <v>187</v>
      </c>
      <c r="G181" s="8">
        <v>44358.0</v>
      </c>
      <c r="H181" s="9" t="s">
        <v>761</v>
      </c>
      <c r="I181" s="9" t="s">
        <v>38</v>
      </c>
      <c r="J181" s="9"/>
      <c r="K181" s="7"/>
      <c r="L181" s="7"/>
      <c r="M181" s="7"/>
      <c r="N181" s="7"/>
      <c r="O181" s="7"/>
      <c r="P181" s="7"/>
    </row>
    <row r="182" ht="14.25" customHeight="1">
      <c r="A182" s="9" t="s">
        <v>762</v>
      </c>
      <c r="B182" s="7">
        <v>1.2582987E7</v>
      </c>
      <c r="C182" s="9" t="s">
        <v>763</v>
      </c>
      <c r="D182" s="9" t="s">
        <v>34</v>
      </c>
      <c r="E182" s="9" t="s">
        <v>764</v>
      </c>
      <c r="F182" s="9" t="s">
        <v>104</v>
      </c>
      <c r="G182" s="8">
        <v>44358.0</v>
      </c>
      <c r="H182" s="9" t="s">
        <v>765</v>
      </c>
      <c r="I182" s="9" t="s">
        <v>38</v>
      </c>
      <c r="J182" s="9"/>
      <c r="K182" s="7"/>
      <c r="L182" s="7"/>
      <c r="M182" s="7"/>
      <c r="N182" s="7"/>
      <c r="O182" s="7"/>
      <c r="P182" s="7"/>
    </row>
    <row r="183" ht="14.25" customHeight="1">
      <c r="A183" s="9" t="s">
        <v>766</v>
      </c>
      <c r="B183" s="7">
        <v>1.2582988E7</v>
      </c>
      <c r="C183" s="9" t="s">
        <v>767</v>
      </c>
      <c r="D183" s="9" t="s">
        <v>638</v>
      </c>
      <c r="E183" s="9" t="s">
        <v>768</v>
      </c>
      <c r="F183" s="9" t="s">
        <v>664</v>
      </c>
      <c r="G183" s="8">
        <v>44385.0</v>
      </c>
      <c r="H183" s="9" t="s">
        <v>769</v>
      </c>
      <c r="I183" s="9" t="s">
        <v>38</v>
      </c>
      <c r="J183" s="9"/>
      <c r="K183" s="7"/>
      <c r="L183" s="7"/>
      <c r="M183" s="7"/>
      <c r="N183" s="7"/>
      <c r="O183" s="7"/>
      <c r="P183" s="7"/>
    </row>
    <row r="184" ht="14.25" customHeight="1">
      <c r="A184" s="9" t="s">
        <v>770</v>
      </c>
      <c r="B184" s="7">
        <v>1.2582989E7</v>
      </c>
      <c r="C184" s="9" t="s">
        <v>771</v>
      </c>
      <c r="D184" s="9" t="s">
        <v>455</v>
      </c>
      <c r="E184" s="9" t="s">
        <v>456</v>
      </c>
      <c r="F184" s="9" t="s">
        <v>45</v>
      </c>
      <c r="G184" s="8">
        <v>44385.0</v>
      </c>
      <c r="H184" s="9" t="s">
        <v>457</v>
      </c>
      <c r="I184" s="9" t="s">
        <v>379</v>
      </c>
      <c r="J184" s="9"/>
      <c r="K184" s="7"/>
      <c r="L184" s="7"/>
      <c r="M184" s="7"/>
      <c r="N184" s="7"/>
      <c r="O184" s="7"/>
      <c r="P184" s="7"/>
    </row>
    <row r="185" ht="14.25" customHeight="1">
      <c r="A185" s="9" t="s">
        <v>772</v>
      </c>
      <c r="B185" s="7">
        <v>1.258299E7</v>
      </c>
      <c r="C185" s="9" t="s">
        <v>773</v>
      </c>
      <c r="D185" s="9" t="s">
        <v>34</v>
      </c>
      <c r="E185" s="9" t="s">
        <v>774</v>
      </c>
      <c r="F185" s="9" t="s">
        <v>187</v>
      </c>
      <c r="G185" s="8">
        <v>44407.0</v>
      </c>
      <c r="H185" s="9" t="s">
        <v>775</v>
      </c>
      <c r="I185" s="9" t="s">
        <v>38</v>
      </c>
      <c r="J185" s="9"/>
      <c r="K185" s="7"/>
      <c r="L185" s="7"/>
      <c r="M185" s="7"/>
      <c r="N185" s="7"/>
      <c r="O185" s="7"/>
      <c r="P185" s="7"/>
    </row>
    <row r="186" ht="14.25" customHeight="1">
      <c r="A186" s="9" t="s">
        <v>776</v>
      </c>
      <c r="B186" s="7">
        <v>1.2582991E7</v>
      </c>
      <c r="C186" s="9" t="s">
        <v>777</v>
      </c>
      <c r="D186" s="9" t="s">
        <v>778</v>
      </c>
      <c r="E186" s="9" t="s">
        <v>779</v>
      </c>
      <c r="F186" s="9" t="s">
        <v>187</v>
      </c>
      <c r="G186" s="8">
        <v>44407.0</v>
      </c>
      <c r="H186" s="9" t="s">
        <v>780</v>
      </c>
      <c r="I186" s="9" t="s">
        <v>38</v>
      </c>
      <c r="J186" s="9"/>
      <c r="K186" s="7"/>
      <c r="L186" s="7"/>
      <c r="M186" s="7"/>
      <c r="N186" s="7"/>
      <c r="O186" s="7"/>
      <c r="P186" s="7"/>
    </row>
    <row r="187" ht="14.25" customHeight="1">
      <c r="A187" s="9" t="s">
        <v>781</v>
      </c>
      <c r="B187" s="7">
        <v>1.2582992E7</v>
      </c>
      <c r="C187" s="9" t="s">
        <v>782</v>
      </c>
      <c r="D187" s="9" t="s">
        <v>460</v>
      </c>
      <c r="E187" s="9" t="s">
        <v>461</v>
      </c>
      <c r="F187" s="9" t="s">
        <v>45</v>
      </c>
      <c r="G187" s="8">
        <v>44428.0</v>
      </c>
      <c r="H187" s="9" t="s">
        <v>462</v>
      </c>
      <c r="I187" s="9" t="s">
        <v>379</v>
      </c>
      <c r="J187" s="9"/>
      <c r="K187" s="7"/>
      <c r="L187" s="7"/>
      <c r="M187" s="7"/>
      <c r="N187" s="7"/>
      <c r="O187" s="7"/>
      <c r="P187" s="7"/>
    </row>
    <row r="188" ht="14.25" customHeight="1">
      <c r="A188" s="9" t="s">
        <v>783</v>
      </c>
      <c r="B188" s="7">
        <v>1.2582993E7</v>
      </c>
      <c r="C188" s="9" t="s">
        <v>784</v>
      </c>
      <c r="D188" s="9" t="s">
        <v>34</v>
      </c>
      <c r="E188" s="9" t="s">
        <v>468</v>
      </c>
      <c r="F188" s="9" t="s">
        <v>45</v>
      </c>
      <c r="G188" s="8">
        <v>44456.0</v>
      </c>
      <c r="H188" s="9" t="s">
        <v>469</v>
      </c>
      <c r="I188" s="9" t="s">
        <v>379</v>
      </c>
      <c r="J188" s="9"/>
      <c r="K188" s="7"/>
      <c r="L188" s="7"/>
      <c r="M188" s="7"/>
      <c r="N188" s="7"/>
      <c r="O188" s="7"/>
      <c r="P188" s="7"/>
    </row>
    <row r="189" ht="14.25" customHeight="1">
      <c r="A189" s="9" t="s">
        <v>785</v>
      </c>
      <c r="B189" s="7">
        <v>1.2582994E7</v>
      </c>
      <c r="C189" s="9" t="s">
        <v>786</v>
      </c>
      <c r="D189" s="9" t="s">
        <v>638</v>
      </c>
      <c r="E189" s="9" t="s">
        <v>787</v>
      </c>
      <c r="F189" s="9" t="s">
        <v>615</v>
      </c>
      <c r="G189" s="8">
        <v>44481.0</v>
      </c>
      <c r="H189" s="9" t="s">
        <v>788</v>
      </c>
      <c r="I189" s="9" t="s">
        <v>38</v>
      </c>
      <c r="J189" s="9"/>
      <c r="K189" s="7"/>
      <c r="L189" s="7"/>
      <c r="M189" s="7"/>
      <c r="N189" s="7"/>
      <c r="O189" s="7"/>
      <c r="P189" s="7"/>
    </row>
    <row r="190" ht="14.25" customHeight="1">
      <c r="A190" s="9" t="s">
        <v>789</v>
      </c>
      <c r="B190" s="7">
        <v>1.2582995E7</v>
      </c>
      <c r="C190" s="9" t="s">
        <v>790</v>
      </c>
      <c r="D190" s="9" t="s">
        <v>34</v>
      </c>
      <c r="E190" s="9" t="s">
        <v>472</v>
      </c>
      <c r="F190" s="9" t="s">
        <v>45</v>
      </c>
      <c r="G190" s="8">
        <v>44488.0</v>
      </c>
      <c r="H190" s="9" t="s">
        <v>473</v>
      </c>
      <c r="I190" s="9" t="s">
        <v>379</v>
      </c>
      <c r="J190" s="9"/>
      <c r="K190" s="7"/>
      <c r="L190" s="7"/>
      <c r="M190" s="7"/>
      <c r="N190" s="7"/>
      <c r="O190" s="7"/>
      <c r="P190" s="7"/>
    </row>
    <row r="191" ht="14.25" customHeight="1">
      <c r="A191" s="9" t="s">
        <v>791</v>
      </c>
      <c r="B191" s="7">
        <v>1.2582996E7</v>
      </c>
      <c r="C191" s="9" t="s">
        <v>792</v>
      </c>
      <c r="D191" s="9" t="s">
        <v>793</v>
      </c>
      <c r="E191" s="9" t="s">
        <v>794</v>
      </c>
      <c r="F191" s="9" t="s">
        <v>187</v>
      </c>
      <c r="G191" s="8">
        <v>44488.0</v>
      </c>
      <c r="H191" s="9" t="s">
        <v>795</v>
      </c>
      <c r="I191" s="9" t="s">
        <v>38</v>
      </c>
      <c r="J191" s="9"/>
      <c r="K191" s="7"/>
      <c r="L191" s="7"/>
      <c r="M191" s="7"/>
      <c r="N191" s="7"/>
      <c r="O191" s="7"/>
      <c r="P191" s="7"/>
    </row>
    <row r="192" ht="14.25" customHeight="1">
      <c r="A192" s="9" t="s">
        <v>796</v>
      </c>
      <c r="B192" s="7">
        <v>1.2582997E7</v>
      </c>
      <c r="C192" s="9" t="s">
        <v>797</v>
      </c>
      <c r="D192" s="9" t="s">
        <v>34</v>
      </c>
      <c r="E192" s="9" t="s">
        <v>798</v>
      </c>
      <c r="F192" s="9" t="s">
        <v>187</v>
      </c>
      <c r="G192" s="8">
        <v>44505.0</v>
      </c>
      <c r="H192" s="9" t="s">
        <v>799</v>
      </c>
      <c r="I192" s="9" t="s">
        <v>38</v>
      </c>
      <c r="J192" s="9"/>
      <c r="K192" s="7"/>
      <c r="L192" s="7"/>
      <c r="M192" s="7"/>
      <c r="N192" s="7"/>
      <c r="O192" s="7"/>
      <c r="P192" s="7"/>
    </row>
    <row r="193" ht="14.25" customHeight="1">
      <c r="A193" s="9" t="s">
        <v>800</v>
      </c>
      <c r="B193" s="7">
        <v>1.2582998E7</v>
      </c>
      <c r="C193" s="9" t="s">
        <v>801</v>
      </c>
      <c r="D193" s="9" t="s">
        <v>34</v>
      </c>
      <c r="E193" s="9" t="s">
        <v>802</v>
      </c>
      <c r="F193" s="9" t="s">
        <v>45</v>
      </c>
      <c r="G193" s="8">
        <v>44573.0</v>
      </c>
      <c r="H193" s="9" t="s">
        <v>477</v>
      </c>
      <c r="I193" s="9" t="s">
        <v>379</v>
      </c>
      <c r="J193" s="9"/>
      <c r="K193" s="7"/>
      <c r="L193" s="7"/>
      <c r="M193" s="7"/>
      <c r="N193" s="7"/>
      <c r="O193" s="7"/>
      <c r="P193" s="7"/>
    </row>
    <row r="194" ht="14.25" customHeight="1">
      <c r="A194" s="9" t="s">
        <v>803</v>
      </c>
      <c r="B194" s="7">
        <v>1.2582999E7</v>
      </c>
      <c r="C194" s="9" t="s">
        <v>804</v>
      </c>
      <c r="D194" s="9" t="s">
        <v>34</v>
      </c>
      <c r="E194" s="9" t="s">
        <v>805</v>
      </c>
      <c r="F194" s="9" t="s">
        <v>187</v>
      </c>
      <c r="G194" s="8">
        <v>44573.0</v>
      </c>
      <c r="H194" s="9" t="s">
        <v>806</v>
      </c>
      <c r="I194" s="9" t="s">
        <v>38</v>
      </c>
      <c r="J194" s="9"/>
      <c r="K194" s="7"/>
      <c r="L194" s="7"/>
      <c r="M194" s="7"/>
      <c r="N194" s="7"/>
      <c r="O194" s="7"/>
      <c r="P194" s="7"/>
    </row>
    <row r="195" ht="14.25" customHeight="1">
      <c r="A195" s="9" t="s">
        <v>807</v>
      </c>
      <c r="B195" s="7">
        <v>1.2583E7</v>
      </c>
      <c r="C195" s="9" t="s">
        <v>808</v>
      </c>
      <c r="D195" s="9" t="s">
        <v>34</v>
      </c>
      <c r="E195" s="9" t="s">
        <v>809</v>
      </c>
      <c r="F195" s="9" t="s">
        <v>45</v>
      </c>
      <c r="G195" s="8">
        <v>44588.0</v>
      </c>
      <c r="H195" s="9" t="s">
        <v>810</v>
      </c>
      <c r="I195" s="9" t="s">
        <v>379</v>
      </c>
      <c r="J195" s="9"/>
      <c r="K195" s="7"/>
      <c r="L195" s="7"/>
      <c r="M195" s="7"/>
      <c r="N195" s="7"/>
      <c r="O195" s="7"/>
      <c r="P195" s="7"/>
    </row>
    <row r="196" ht="14.25" customHeight="1">
      <c r="A196" s="9" t="s">
        <v>811</v>
      </c>
      <c r="B196" s="7">
        <v>1.2583001E7</v>
      </c>
      <c r="C196" s="9" t="s">
        <v>812</v>
      </c>
      <c r="D196" s="9" t="s">
        <v>813</v>
      </c>
      <c r="E196" s="9" t="s">
        <v>814</v>
      </c>
      <c r="F196" s="9" t="s">
        <v>187</v>
      </c>
      <c r="G196" s="8">
        <v>44672.0</v>
      </c>
      <c r="H196" s="9" t="s">
        <v>815</v>
      </c>
      <c r="I196" s="9" t="s">
        <v>38</v>
      </c>
      <c r="J196" s="9"/>
      <c r="K196" s="7"/>
      <c r="L196" s="7"/>
      <c r="M196" s="7"/>
      <c r="N196" s="7"/>
      <c r="O196" s="7"/>
      <c r="P196" s="7"/>
    </row>
    <row r="197" ht="14.25" customHeight="1">
      <c r="A197" s="9" t="s">
        <v>816</v>
      </c>
      <c r="B197" s="7">
        <v>1.2583002E7</v>
      </c>
      <c r="C197" s="9" t="s">
        <v>817</v>
      </c>
      <c r="D197" s="9" t="s">
        <v>43</v>
      </c>
      <c r="E197" s="9" t="s">
        <v>818</v>
      </c>
      <c r="F197" s="9" t="s">
        <v>104</v>
      </c>
      <c r="G197" s="8">
        <v>44672.0</v>
      </c>
      <c r="H197" s="9" t="s">
        <v>819</v>
      </c>
      <c r="I197" s="9" t="s">
        <v>38</v>
      </c>
      <c r="J197" s="9"/>
      <c r="K197" s="7"/>
      <c r="L197" s="7"/>
      <c r="M197" s="7"/>
      <c r="N197" s="7"/>
      <c r="O197" s="7"/>
      <c r="P197" s="7"/>
    </row>
    <row r="198" ht="14.25" customHeight="1">
      <c r="A198" s="9" t="s">
        <v>820</v>
      </c>
      <c r="B198" s="7">
        <v>1.4680064E7</v>
      </c>
      <c r="C198" s="9" t="s">
        <v>821</v>
      </c>
      <c r="D198" s="9"/>
      <c r="E198" s="9" t="s">
        <v>308</v>
      </c>
      <c r="F198" s="9"/>
      <c r="G198" s="8"/>
      <c r="H198" s="9"/>
      <c r="I198" s="9"/>
      <c r="J198" s="9"/>
      <c r="K198" s="7" t="s">
        <v>822</v>
      </c>
      <c r="L198" s="7" t="s">
        <v>823</v>
      </c>
      <c r="M198" s="7">
        <v>1.4680079E7</v>
      </c>
      <c r="N198" s="7" t="s">
        <v>824</v>
      </c>
      <c r="O198" s="7" t="s">
        <v>825</v>
      </c>
      <c r="P198" s="7" t="s">
        <v>826</v>
      </c>
    </row>
    <row r="199" ht="14.25" customHeight="1">
      <c r="A199" s="9" t="s">
        <v>827</v>
      </c>
      <c r="B199" s="7">
        <v>1.468008E7</v>
      </c>
      <c r="C199" s="9" t="s">
        <v>828</v>
      </c>
      <c r="D199" s="9" t="s">
        <v>219</v>
      </c>
      <c r="E199" s="9" t="s">
        <v>308</v>
      </c>
      <c r="F199" s="9" t="s">
        <v>219</v>
      </c>
      <c r="G199" s="8"/>
      <c r="H199" s="9" t="s">
        <v>219</v>
      </c>
      <c r="I199" s="9" t="s">
        <v>219</v>
      </c>
      <c r="J199" s="9"/>
      <c r="K199" s="7" t="s">
        <v>829</v>
      </c>
      <c r="L199" s="7" t="s">
        <v>830</v>
      </c>
      <c r="M199" s="7">
        <v>1.4680095E7</v>
      </c>
      <c r="N199" s="7" t="s">
        <v>831</v>
      </c>
      <c r="O199" s="7" t="s">
        <v>832</v>
      </c>
      <c r="P199" s="7" t="s">
        <v>833</v>
      </c>
    </row>
    <row r="200" ht="14.25" customHeight="1">
      <c r="A200" s="9" t="s">
        <v>834</v>
      </c>
      <c r="B200" s="7">
        <v>1.4680096E7</v>
      </c>
      <c r="C200" s="9" t="s">
        <v>835</v>
      </c>
      <c r="D200" s="9" t="s">
        <v>34</v>
      </c>
      <c r="E200" s="9" t="s">
        <v>836</v>
      </c>
      <c r="F200" s="9" t="s">
        <v>837</v>
      </c>
      <c r="G200" s="8">
        <v>44572.0</v>
      </c>
      <c r="H200" s="9" t="s">
        <v>838</v>
      </c>
      <c r="I200" s="9" t="s">
        <v>38</v>
      </c>
      <c r="J200" s="9"/>
      <c r="K200" s="7" t="s">
        <v>839</v>
      </c>
      <c r="L200" s="7" t="s">
        <v>840</v>
      </c>
      <c r="M200" s="7">
        <v>1.4680111E7</v>
      </c>
      <c r="N200" s="7" t="s">
        <v>841</v>
      </c>
      <c r="O200" s="7" t="s">
        <v>842</v>
      </c>
      <c r="P200" s="7" t="s">
        <v>843</v>
      </c>
    </row>
    <row r="201" ht="14.25" customHeight="1">
      <c r="A201" s="9" t="s">
        <v>844</v>
      </c>
      <c r="B201" s="7">
        <v>1.4680112E7</v>
      </c>
      <c r="C201" s="9" t="s">
        <v>845</v>
      </c>
      <c r="D201" s="9" t="s">
        <v>846</v>
      </c>
      <c r="E201" s="9" t="s">
        <v>847</v>
      </c>
      <c r="F201" s="9" t="s">
        <v>837</v>
      </c>
      <c r="G201" s="8">
        <v>44672.0</v>
      </c>
      <c r="H201" s="9" t="s">
        <v>848</v>
      </c>
      <c r="I201" s="9" t="s">
        <v>38</v>
      </c>
      <c r="J201" s="9"/>
      <c r="K201" s="7" t="s">
        <v>849</v>
      </c>
      <c r="L201" s="7" t="s">
        <v>850</v>
      </c>
      <c r="M201" s="7">
        <v>1.4680127E7</v>
      </c>
      <c r="N201" s="7" t="s">
        <v>851</v>
      </c>
      <c r="O201" s="7" t="s">
        <v>852</v>
      </c>
      <c r="P201" s="7" t="s">
        <v>853</v>
      </c>
    </row>
    <row r="202" ht="14.25" customHeight="1">
      <c r="A202" s="9" t="s">
        <v>854</v>
      </c>
      <c r="B202" s="7">
        <v>1.4680128E7</v>
      </c>
      <c r="C202" s="9" t="s">
        <v>855</v>
      </c>
      <c r="D202" s="9" t="s">
        <v>638</v>
      </c>
      <c r="E202" s="9" t="s">
        <v>856</v>
      </c>
      <c r="F202" s="9" t="s">
        <v>837</v>
      </c>
      <c r="G202" s="8">
        <v>44672.0</v>
      </c>
      <c r="H202" s="9" t="s">
        <v>857</v>
      </c>
      <c r="I202" s="9" t="s">
        <v>38</v>
      </c>
      <c r="J202" s="9"/>
      <c r="K202" s="7" t="s">
        <v>858</v>
      </c>
      <c r="L202" s="7" t="s">
        <v>859</v>
      </c>
      <c r="M202" s="7">
        <v>1.4680143E7</v>
      </c>
      <c r="N202" s="7" t="s">
        <v>860</v>
      </c>
      <c r="O202" s="7" t="s">
        <v>861</v>
      </c>
      <c r="P202" s="7" t="s">
        <v>862</v>
      </c>
    </row>
    <row r="203" ht="14.25" customHeight="1">
      <c r="A203" s="9"/>
      <c r="B203" s="7"/>
      <c r="C203" s="9"/>
      <c r="D203" s="9"/>
      <c r="E203" s="9"/>
      <c r="F203" s="9"/>
      <c r="G203" s="8"/>
      <c r="H203" s="9"/>
      <c r="I203" s="9"/>
      <c r="J203" s="9"/>
      <c r="K203" s="7"/>
      <c r="L203" s="7"/>
      <c r="M203" s="7"/>
      <c r="N203" s="7"/>
      <c r="O203" s="7"/>
      <c r="P203" s="7"/>
    </row>
  </sheetData>
  <printOptions/>
  <pageMargins bottom="0.75" footer="0.0" header="0.0" left="0.7" right="0.7" top="0.75"/>
  <pageSetup orientation="portrait"/>
  <drawing r:id="rId1"/>
  <tableParts count="1">
    <tablePart r:id="rId3"/>
  </tableParts>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2.29"/>
    <col customWidth="1" min="2" max="2" width="15.71"/>
    <col customWidth="1" min="3" max="3" width="17.29"/>
    <col customWidth="1" min="4" max="4" width="18.43"/>
    <col customWidth="1" min="5" max="5" width="23.0"/>
    <col customWidth="1" min="6" max="6" width="17.29"/>
    <col customWidth="1" min="7" max="7" width="16.43"/>
    <col customWidth="1" min="8" max="8" width="43.0"/>
    <col customWidth="1" min="9" max="9" width="18.71"/>
    <col customWidth="1" min="10" max="10" width="60.0"/>
    <col customWidth="1" min="11" max="11" width="14.29"/>
    <col customWidth="1" min="12" max="12" width="8.43"/>
    <col customWidth="1" min="13" max="13" width="10.71"/>
  </cols>
  <sheetData>
    <row r="1" ht="36.75" customHeight="1">
      <c r="A1" s="10"/>
      <c r="B1" s="11" t="s">
        <v>863</v>
      </c>
      <c r="K1" s="10"/>
      <c r="L1" s="10"/>
      <c r="M1" s="10" t="str">
        <f>BITLSHIFT(HEX2DEC("FFFFFFFE"),30)</f>
        <v>#NUM!</v>
      </c>
    </row>
    <row r="2" ht="30.0" customHeight="1">
      <c r="A2" s="12" t="s">
        <v>864</v>
      </c>
      <c r="B2" s="13"/>
      <c r="C2" s="13"/>
      <c r="D2" s="14"/>
      <c r="E2" s="15" t="s">
        <v>865</v>
      </c>
      <c r="G2" s="16"/>
      <c r="H2" s="17" t="s">
        <v>866</v>
      </c>
      <c r="J2" s="16"/>
      <c r="K2" s="10"/>
      <c r="L2" s="10"/>
      <c r="M2" s="10"/>
    </row>
    <row r="3" ht="14.25" customHeight="1">
      <c r="A3" s="10"/>
      <c r="B3" s="18"/>
      <c r="C3" s="18"/>
      <c r="D3" s="10"/>
      <c r="E3" s="10"/>
      <c r="F3" s="10"/>
      <c r="G3" s="16"/>
      <c r="H3" s="10"/>
      <c r="I3" s="10"/>
      <c r="J3" s="16"/>
      <c r="K3" s="10"/>
      <c r="L3" s="10"/>
      <c r="M3" s="10"/>
    </row>
    <row r="4" ht="70.5" customHeight="1">
      <c r="A4" s="19" t="s">
        <v>7</v>
      </c>
      <c r="B4" s="20" t="s">
        <v>8</v>
      </c>
      <c r="C4" s="20" t="s">
        <v>9</v>
      </c>
      <c r="D4" s="21" t="s">
        <v>10</v>
      </c>
      <c r="E4" s="21" t="s">
        <v>11</v>
      </c>
      <c r="F4" s="21" t="s">
        <v>12</v>
      </c>
      <c r="G4" s="22" t="s">
        <v>13</v>
      </c>
      <c r="H4" s="21" t="s">
        <v>14</v>
      </c>
      <c r="I4" s="21" t="s">
        <v>3</v>
      </c>
      <c r="J4" s="23" t="s">
        <v>15</v>
      </c>
      <c r="K4" s="21" t="s">
        <v>16</v>
      </c>
      <c r="L4" s="24"/>
      <c r="M4" s="24"/>
    </row>
    <row r="5" ht="14.25" customHeight="1">
      <c r="A5" s="25" t="str">
        <f>"0x"&amp;DEC2HEX('Type 0 NetIDs'!$B5, 6)</f>
        <v>0x000000</v>
      </c>
      <c r="B5" s="26">
        <v>0.0</v>
      </c>
      <c r="C5" s="27" t="str">
        <f>"6b'"&amp;DEC2BIN(MOD('Type 0 NetIDs'!$B5, 64), 6)</f>
        <v>6b'000000</v>
      </c>
      <c r="D5" s="28" t="s">
        <v>23</v>
      </c>
      <c r="E5" s="28" t="s">
        <v>24</v>
      </c>
      <c r="F5" s="28" t="s">
        <v>25</v>
      </c>
      <c r="G5" s="29"/>
      <c r="H5" s="28"/>
      <c r="I5" s="28" t="s">
        <v>26</v>
      </c>
      <c r="J5" s="30" t="s">
        <v>27</v>
      </c>
      <c r="K5" s="31" t="str">
        <f>DEC2HEX(
BITLSHIFT(VLOOKUP(BITRSHIFT('Type 0 NetIDs'!$B5,21),'NetID-DevAddr formats'!$B$4:$L$11,6,FALSE),(32-VLOOKUP(BITRSHIFT('Type 0 NetIDs'!$B5,21),'NetID-DevAddr formats'!$B$4:$L$11,8,FALSE)))+
BITLSHIFT(BITAND('Type 0 NetIDs'!$B5,HEX2DEC("1FFFFF")),VLOOKUP(BITRSHIFT('Type 0 NetIDs'!$B5,21),'NetID-DevAddr formats'!$B$4:$L$11,11,FALSE)),8)
&amp;"/"&amp;32-VLOOKUP(BITRSHIFT('Type 0 NetIDs'!$B5,21),'NetID-DevAddr formats'!$B$4:$L$11,11,FALSE)</f>
        <v>00000000/7</v>
      </c>
      <c r="L5" s="10"/>
      <c r="M5" s="10"/>
    </row>
    <row r="6" ht="14.25" customHeight="1">
      <c r="A6" s="25" t="str">
        <f>"0x"&amp;DEC2HEX('Type 0 NetIDs'!$B6, 6)</f>
        <v>0x000001</v>
      </c>
      <c r="B6" s="26">
        <v>1.0</v>
      </c>
      <c r="C6" s="27" t="str">
        <f>"6b'"&amp;DEC2BIN(MOD('Type 0 NetIDs'!$B6, 64), 6)</f>
        <v>6b'000001</v>
      </c>
      <c r="D6" s="28" t="s">
        <v>23</v>
      </c>
      <c r="E6" s="28" t="s">
        <v>24</v>
      </c>
      <c r="F6" s="28" t="s">
        <v>25</v>
      </c>
      <c r="G6" s="29"/>
      <c r="H6" s="28"/>
      <c r="I6" s="28" t="s">
        <v>26</v>
      </c>
      <c r="J6" s="30" t="s">
        <v>27</v>
      </c>
      <c r="K6" s="31" t="str">
        <f>DEC2HEX(
BITLSHIFT(VLOOKUP(BITRSHIFT('Type 0 NetIDs'!$B6,21),'NetID-DevAddr formats'!$B$4:$L$11,6,FALSE),(32-VLOOKUP(BITRSHIFT('Type 0 NetIDs'!$B6,21),'NetID-DevAddr formats'!$B$4:$L$11,8,FALSE)))+
BITLSHIFT(BITAND('Type 0 NetIDs'!$B6,HEX2DEC("1FFFFF")),VLOOKUP(BITRSHIFT('Type 0 NetIDs'!$B6,21),'NetID-DevAddr formats'!$B$4:$L$11,11,FALSE)),8)
&amp;"/"&amp;32-VLOOKUP(BITRSHIFT('Type 0 NetIDs'!$B6,21),'NetID-DevAddr formats'!$B$4:$L$11,11,FALSE)</f>
        <v>02000000/7</v>
      </c>
      <c r="L6" s="10"/>
      <c r="M6" s="10"/>
    </row>
    <row r="7" ht="36.0" customHeight="1">
      <c r="A7" s="25" t="str">
        <f>"0x"&amp;DEC2HEX('Type 0 NetIDs'!$B7, 6)</f>
        <v>0x000002</v>
      </c>
      <c r="B7" s="26">
        <v>2.0</v>
      </c>
      <c r="C7" s="27" t="str">
        <f>"6b'"&amp;DEC2BIN(MOD('Type 0 NetIDs'!$B7, 64), 6)</f>
        <v>6b'000010</v>
      </c>
      <c r="D7" s="28" t="s">
        <v>34</v>
      </c>
      <c r="E7" s="32" t="s">
        <v>35</v>
      </c>
      <c r="F7" s="32" t="s">
        <v>36</v>
      </c>
      <c r="G7" s="33">
        <v>42676.0</v>
      </c>
      <c r="H7" s="7" t="s">
        <v>37</v>
      </c>
      <c r="I7" s="32" t="s">
        <v>38</v>
      </c>
      <c r="J7" s="32" t="s">
        <v>39</v>
      </c>
      <c r="K7" s="31" t="str">
        <f>DEC2HEX(
BITLSHIFT(VLOOKUP(BITRSHIFT('Type 0 NetIDs'!$B7,21),'NetID-DevAddr formats'!$B$4:$L$11,6,FALSE),(32-VLOOKUP(BITRSHIFT('Type 0 NetIDs'!$B7,21),'NetID-DevAddr formats'!$B$4:$L$11,8,FALSE)))+
BITLSHIFT(BITAND('Type 0 NetIDs'!$B7,HEX2DEC("1FFFFF")),VLOOKUP(BITRSHIFT('Type 0 NetIDs'!$B7,21),'NetID-DevAddr formats'!$B$4:$L$11,11,FALSE)),8)
&amp;"/"&amp;32-VLOOKUP(BITRSHIFT('Type 0 NetIDs'!$B7,21),'NetID-DevAddr formats'!$B$4:$L$11,11,FALSE)</f>
        <v>04000000/7</v>
      </c>
      <c r="L7" s="10"/>
      <c r="M7" s="10"/>
    </row>
    <row r="8" ht="31.5" customHeight="1">
      <c r="A8" s="25" t="str">
        <f>"0x"&amp;DEC2HEX('Type 0 NetIDs'!$B8, 6)</f>
        <v>0x000003</v>
      </c>
      <c r="B8" s="26">
        <v>3.0</v>
      </c>
      <c r="C8" s="27" t="str">
        <f>"6b'"&amp;DEC2BIN(MOD('Type 0 NetIDs'!$B8, 64), 6)</f>
        <v>6b'000011</v>
      </c>
      <c r="D8" s="28" t="s">
        <v>43</v>
      </c>
      <c r="E8" s="32" t="s">
        <v>44</v>
      </c>
      <c r="F8" s="32" t="s">
        <v>45</v>
      </c>
      <c r="G8" s="33">
        <v>42202.0</v>
      </c>
      <c r="H8" s="28"/>
      <c r="I8" s="32" t="s">
        <v>46</v>
      </c>
      <c r="J8" s="29" t="s">
        <v>47</v>
      </c>
      <c r="K8" s="31" t="str">
        <f>DEC2HEX(
BITLSHIFT(VLOOKUP(BITRSHIFT('Type 0 NetIDs'!$B8,21),'NetID-DevAddr formats'!$B$4:$L$11,6,FALSE),(32-VLOOKUP(BITRSHIFT('Type 0 NetIDs'!$B8,21),'NetID-DevAddr formats'!$B$4:$L$11,8,FALSE)))+
BITLSHIFT(BITAND('Type 0 NetIDs'!$B8,HEX2DEC("1FFFFF")),VLOOKUP(BITRSHIFT('Type 0 NetIDs'!$B8,21),'NetID-DevAddr formats'!$B$4:$L$11,11,FALSE)),8)
&amp;"/"&amp;32-VLOOKUP(BITRSHIFT('Type 0 NetIDs'!$B8,21),'NetID-DevAddr formats'!$B$4:$L$11,11,FALSE)</f>
        <v>06000000/7</v>
      </c>
      <c r="L8" s="10"/>
      <c r="M8" s="10"/>
    </row>
    <row r="9" ht="14.25" customHeight="1">
      <c r="A9" s="25" t="str">
        <f>"0x"&amp;DEC2HEX('Type 0 NetIDs'!$B9, 6)</f>
        <v>0x000004</v>
      </c>
      <c r="B9" s="26">
        <v>4.0</v>
      </c>
      <c r="C9" s="27" t="str">
        <f>"6b'"&amp;DEC2BIN(MOD('Type 0 NetIDs'!$B9, 64), 6)</f>
        <v>6b'000100</v>
      </c>
      <c r="D9" s="28" t="s">
        <v>34</v>
      </c>
      <c r="E9" s="32" t="s">
        <v>51</v>
      </c>
      <c r="F9" s="32" t="s">
        <v>45</v>
      </c>
      <c r="G9" s="33">
        <v>42566.0</v>
      </c>
      <c r="H9" s="7" t="s">
        <v>52</v>
      </c>
      <c r="I9" s="32" t="s">
        <v>38</v>
      </c>
      <c r="J9" s="32" t="s">
        <v>39</v>
      </c>
      <c r="K9" s="31" t="str">
        <f>DEC2HEX(
BITLSHIFT(VLOOKUP(BITRSHIFT('Type 0 NetIDs'!$B9,21),'NetID-DevAddr formats'!$B$4:$L$11,6,FALSE),(32-VLOOKUP(BITRSHIFT('Type 0 NetIDs'!$B9,21),'NetID-DevAddr formats'!$B$4:$L$11,8,FALSE)))+
BITLSHIFT(BITAND('Type 0 NetIDs'!$B9,HEX2DEC("1FFFFF")),VLOOKUP(BITRSHIFT('Type 0 NetIDs'!$B9,21),'NetID-DevAddr formats'!$B$4:$L$11,11,FALSE)),8)
&amp;"/"&amp;32-VLOOKUP(BITRSHIFT('Type 0 NetIDs'!$B9,21),'NetID-DevAddr formats'!$B$4:$L$11,11,FALSE)</f>
        <v>08000000/7</v>
      </c>
      <c r="L9" s="10"/>
      <c r="M9" s="10"/>
    </row>
    <row r="10" ht="14.25" customHeight="1">
      <c r="A10" s="34" t="str">
        <f>"0x"&amp;DEC2HEX('Type 0 NetIDs'!$B10, 6)</f>
        <v>0x000005</v>
      </c>
      <c r="B10" s="35">
        <v>5.0</v>
      </c>
      <c r="C10" s="36" t="str">
        <f>"6b'"&amp;DEC2BIN(MOD('Type 0 NetIDs'!$B10, 64), 6)</f>
        <v>6b'000101</v>
      </c>
      <c r="D10" s="37"/>
      <c r="E10" s="38" t="s">
        <v>56</v>
      </c>
      <c r="F10" s="38"/>
      <c r="G10" s="39"/>
      <c r="H10" s="37"/>
      <c r="I10" s="38"/>
      <c r="J10" s="32" t="s">
        <v>57</v>
      </c>
      <c r="K10" s="31" t="str">
        <f>DEC2HEX(
BITLSHIFT(VLOOKUP(BITRSHIFT('Type 0 NetIDs'!$B10,21),'NetID-DevAddr formats'!$B$4:$L$11,6,FALSE),(32-VLOOKUP(BITRSHIFT('Type 0 NetIDs'!$B10,21),'NetID-DevAddr formats'!$B$4:$L$11,8,FALSE)))+
BITLSHIFT(BITAND('Type 0 NetIDs'!$B10,HEX2DEC("1FFFFF")),VLOOKUP(BITRSHIFT('Type 0 NetIDs'!$B10,21),'NetID-DevAddr formats'!$B$4:$L$11,11,FALSE)),8)
&amp;"/"&amp;32-VLOOKUP(BITRSHIFT('Type 0 NetIDs'!$B10,21),'NetID-DevAddr formats'!$B$4:$L$11,11,FALSE)</f>
        <v>0A000000/7</v>
      </c>
      <c r="L10" s="10"/>
      <c r="M10" s="10"/>
    </row>
    <row r="11" ht="14.25" customHeight="1">
      <c r="A11" s="25" t="str">
        <f>"0x"&amp;DEC2HEX('Type 0 NetIDs'!$B11, 6)</f>
        <v>0x000006</v>
      </c>
      <c r="B11" s="26">
        <v>6.0</v>
      </c>
      <c r="C11" s="27" t="str">
        <f>"6b'"&amp;DEC2BIN(MOD('Type 0 NetIDs'!$B11, 64), 6)</f>
        <v>6b'000110</v>
      </c>
      <c r="D11" s="28"/>
      <c r="E11" s="38" t="s">
        <v>56</v>
      </c>
      <c r="F11" s="32"/>
      <c r="G11" s="33"/>
      <c r="H11" s="7"/>
      <c r="I11" s="32"/>
      <c r="J11" s="32" t="s">
        <v>61</v>
      </c>
      <c r="K11" s="31" t="str">
        <f>DEC2HEX(
BITLSHIFT(VLOOKUP(BITRSHIFT('Type 0 NetIDs'!$B11,21),'NetID-DevAddr formats'!$B$4:$L$11,6,FALSE),(32-VLOOKUP(BITRSHIFT('Type 0 NetIDs'!$B11,21),'NetID-DevAddr formats'!$B$4:$L$11,8,FALSE)))+
BITLSHIFT(BITAND('Type 0 NetIDs'!$B11,HEX2DEC("1FFFFF")),VLOOKUP(BITRSHIFT('Type 0 NetIDs'!$B11,21),'NetID-DevAddr formats'!$B$4:$L$11,11,FALSE)),8)
&amp;"/"&amp;32-VLOOKUP(BITRSHIFT('Type 0 NetIDs'!$B11,21),'NetID-DevAddr formats'!$B$4:$L$11,11,FALSE)</f>
        <v>0C000000/7</v>
      </c>
      <c r="L11" s="10"/>
      <c r="M11" s="10"/>
    </row>
    <row r="12" ht="14.25" customHeight="1">
      <c r="A12" s="25" t="str">
        <f>"0x"&amp;DEC2HEX('Type 0 NetIDs'!$B12, 6)</f>
        <v>0x000007</v>
      </c>
      <c r="B12" s="26">
        <v>7.0</v>
      </c>
      <c r="C12" s="27" t="str">
        <f>"6b'"&amp;DEC2BIN(MOD('Type 0 NetIDs'!$B12, 64), 6)</f>
        <v>6b'000111</v>
      </c>
      <c r="D12" s="28" t="s">
        <v>34</v>
      </c>
      <c r="E12" s="32" t="s">
        <v>65</v>
      </c>
      <c r="F12" s="32" t="s">
        <v>45</v>
      </c>
      <c r="G12" s="33">
        <v>42742.0</v>
      </c>
      <c r="H12" s="28" t="s">
        <v>66</v>
      </c>
      <c r="I12" s="32" t="s">
        <v>38</v>
      </c>
      <c r="J12" s="32" t="s">
        <v>67</v>
      </c>
      <c r="K12" s="31" t="str">
        <f>DEC2HEX(
BITLSHIFT(VLOOKUP(BITRSHIFT('Type 0 NetIDs'!$B12,21),'NetID-DevAddr formats'!$B$4:$L$11,6,FALSE),(32-VLOOKUP(BITRSHIFT('Type 0 NetIDs'!$B12,21),'NetID-DevAddr formats'!$B$4:$L$11,8,FALSE)))+
BITLSHIFT(BITAND('Type 0 NetIDs'!$B12,HEX2DEC("1FFFFF")),VLOOKUP(BITRSHIFT('Type 0 NetIDs'!$B12,21),'NetID-DevAddr formats'!$B$4:$L$11,11,FALSE)),8)
&amp;"/"&amp;32-VLOOKUP(BITRSHIFT('Type 0 NetIDs'!$B12,21),'NetID-DevAddr formats'!$B$4:$L$11,11,FALSE)</f>
        <v>0E000000/7</v>
      </c>
      <c r="L12" s="10"/>
      <c r="M12" s="10"/>
    </row>
    <row r="13" ht="14.25" customHeight="1">
      <c r="A13" s="25" t="str">
        <f>"0x"&amp;DEC2HEX('Type 0 NetIDs'!$B13, 6)</f>
        <v>0x000008</v>
      </c>
      <c r="B13" s="26">
        <v>8.0</v>
      </c>
      <c r="C13" s="27" t="str">
        <f>"6b'"&amp;DEC2BIN(MOD('Type 0 NetIDs'!$B13, 64), 6)</f>
        <v>6b'001000</v>
      </c>
      <c r="D13" s="28" t="s">
        <v>34</v>
      </c>
      <c r="E13" s="32" t="s">
        <v>71</v>
      </c>
      <c r="F13" s="32" t="s">
        <v>45</v>
      </c>
      <c r="G13" s="33">
        <v>42795.0</v>
      </c>
      <c r="H13" s="28" t="s">
        <v>72</v>
      </c>
      <c r="I13" s="32" t="s">
        <v>38</v>
      </c>
      <c r="J13" s="32" t="s">
        <v>73</v>
      </c>
      <c r="K13" s="31" t="str">
        <f>DEC2HEX(
BITLSHIFT(VLOOKUP(BITRSHIFT('Type 0 NetIDs'!$B13,21),'NetID-DevAddr formats'!$B$4:$L$11,6,FALSE),(32-VLOOKUP(BITRSHIFT('Type 0 NetIDs'!$B13,21),'NetID-DevAddr formats'!$B$4:$L$11,8,FALSE)))+
BITLSHIFT(BITAND('Type 0 NetIDs'!$B13,HEX2DEC("1FFFFF")),VLOOKUP(BITRSHIFT('Type 0 NetIDs'!$B13,21),'NetID-DevAddr formats'!$B$4:$L$11,11,FALSE)),8)
&amp;"/"&amp;32-VLOOKUP(BITRSHIFT('Type 0 NetIDs'!$B13,21),'NetID-DevAddr formats'!$B$4:$L$11,11,FALSE)</f>
        <v>10000000/7</v>
      </c>
      <c r="L13" s="10"/>
      <c r="M13" s="10"/>
    </row>
    <row r="14" ht="14.25" customHeight="1">
      <c r="A14" s="25" t="str">
        <f>"0x"&amp;DEC2HEX('Type 0 NetIDs'!$B14, 6)</f>
        <v>0x000009</v>
      </c>
      <c r="B14" s="26">
        <v>9.0</v>
      </c>
      <c r="C14" s="27" t="str">
        <f>"6b'"&amp;DEC2BIN(MOD('Type 0 NetIDs'!$B14, 64), 6)</f>
        <v>6b'001001</v>
      </c>
      <c r="D14" s="28" t="s">
        <v>34</v>
      </c>
      <c r="E14" s="32" t="s">
        <v>77</v>
      </c>
      <c r="F14" s="32" t="s">
        <v>36</v>
      </c>
      <c r="G14" s="33">
        <v>43052.0</v>
      </c>
      <c r="H14" s="28"/>
      <c r="I14" s="32" t="s">
        <v>78</v>
      </c>
      <c r="J14" s="32" t="s">
        <v>79</v>
      </c>
      <c r="K14" s="31" t="str">
        <f>DEC2HEX(
BITLSHIFT(VLOOKUP(BITRSHIFT('Type 0 NetIDs'!$B14,21),'NetID-DevAddr formats'!$B$4:$L$11,6,FALSE),(32-VLOOKUP(BITRSHIFT('Type 0 NetIDs'!$B14,21),'NetID-DevAddr formats'!$B$4:$L$11,8,FALSE)))+
BITLSHIFT(BITAND('Type 0 NetIDs'!$B14,HEX2DEC("1FFFFF")),VLOOKUP(BITRSHIFT('Type 0 NetIDs'!$B14,21),'NetID-DevAddr formats'!$B$4:$L$11,11,FALSE)),8)
&amp;"/"&amp;32-VLOOKUP(BITRSHIFT('Type 0 NetIDs'!$B14,21),'NetID-DevAddr formats'!$B$4:$L$11,11,FALSE)</f>
        <v>12000000/7</v>
      </c>
      <c r="L14" s="10"/>
      <c r="M14" s="10"/>
    </row>
    <row r="15" ht="14.25" customHeight="1">
      <c r="A15" s="25" t="str">
        <f>"0x"&amp;DEC2HEX('Type 0 NetIDs'!$B15, 6)</f>
        <v>0x00000A</v>
      </c>
      <c r="B15" s="26">
        <v>10.0</v>
      </c>
      <c r="C15" s="27" t="str">
        <f>"6b'"&amp;DEC2BIN(MOD('Type 0 NetIDs'!$B15, 64), 6)</f>
        <v>6b'001010</v>
      </c>
      <c r="D15" s="28" t="s">
        <v>43</v>
      </c>
      <c r="E15" s="32" t="s">
        <v>83</v>
      </c>
      <c r="F15" s="32" t="s">
        <v>45</v>
      </c>
      <c r="G15" s="33">
        <v>42190.0</v>
      </c>
      <c r="H15" s="28"/>
      <c r="I15" s="32" t="s">
        <v>38</v>
      </c>
      <c r="J15" s="32" t="s">
        <v>79</v>
      </c>
      <c r="K15" s="31" t="str">
        <f>DEC2HEX(
BITLSHIFT(VLOOKUP(BITRSHIFT('Type 0 NetIDs'!$B15,21),'NetID-DevAddr formats'!$B$4:$L$11,6,FALSE),(32-VLOOKUP(BITRSHIFT('Type 0 NetIDs'!$B15,21),'NetID-DevAddr formats'!$B$4:$L$11,8,FALSE)))+
BITLSHIFT(BITAND('Type 0 NetIDs'!$B15,HEX2DEC("1FFFFF")),VLOOKUP(BITRSHIFT('Type 0 NetIDs'!$B15,21),'NetID-DevAddr formats'!$B$4:$L$11,11,FALSE)),8)
&amp;"/"&amp;32-VLOOKUP(BITRSHIFT('Type 0 NetIDs'!$B15,21),'NetID-DevAddr formats'!$B$4:$L$11,11,FALSE)</f>
        <v>14000000/7</v>
      </c>
      <c r="L15" s="10"/>
      <c r="M15" s="10"/>
    </row>
    <row r="16" ht="14.25" customHeight="1">
      <c r="A16" s="25" t="str">
        <f>"0x"&amp;DEC2HEX('Type 0 NetIDs'!$B16, 6)</f>
        <v>0x00000B</v>
      </c>
      <c r="B16" s="26">
        <v>11.0</v>
      </c>
      <c r="C16" s="27" t="str">
        <f>"6b'"&amp;DEC2BIN(MOD('Type 0 NetIDs'!$B16, 64), 6)</f>
        <v>6b'001011</v>
      </c>
      <c r="D16" s="28" t="s">
        <v>87</v>
      </c>
      <c r="E16" s="32" t="s">
        <v>88</v>
      </c>
      <c r="F16" s="32" t="s">
        <v>36</v>
      </c>
      <c r="G16" s="33">
        <v>42676.0</v>
      </c>
      <c r="H16" s="7" t="s">
        <v>89</v>
      </c>
      <c r="I16" s="32" t="s">
        <v>38</v>
      </c>
      <c r="J16" s="32" t="s">
        <v>79</v>
      </c>
      <c r="K16" s="31" t="str">
        <f>DEC2HEX(
BITLSHIFT(VLOOKUP(BITRSHIFT('Type 0 NetIDs'!$B16,21),'NetID-DevAddr formats'!$B$4:$L$11,6,FALSE),(32-VLOOKUP(BITRSHIFT('Type 0 NetIDs'!$B16,21),'NetID-DevAddr formats'!$B$4:$L$11,8,FALSE)))+
BITLSHIFT(BITAND('Type 0 NetIDs'!$B16,HEX2DEC("1FFFFF")),VLOOKUP(BITRSHIFT('Type 0 NetIDs'!$B16,21),'NetID-DevAddr formats'!$B$4:$L$11,11,FALSE)),8)
&amp;"/"&amp;32-VLOOKUP(BITRSHIFT('Type 0 NetIDs'!$B16,21),'NetID-DevAddr formats'!$B$4:$L$11,11,FALSE)</f>
        <v>16000000/7</v>
      </c>
      <c r="L16" s="10"/>
      <c r="M16" s="10"/>
    </row>
    <row r="17" ht="14.25" customHeight="1">
      <c r="A17" s="34" t="str">
        <f>"0x"&amp;DEC2HEX('Type 0 NetIDs'!$B17, 6)</f>
        <v>0x00000C</v>
      </c>
      <c r="B17" s="35">
        <v>12.0</v>
      </c>
      <c r="C17" s="36" t="str">
        <f>"6b'"&amp;DEC2BIN(MOD('Type 0 NetIDs'!$B17, 64), 6)</f>
        <v>6b'001100</v>
      </c>
      <c r="D17" s="37"/>
      <c r="E17" s="38" t="s">
        <v>56</v>
      </c>
      <c r="F17" s="38"/>
      <c r="G17" s="39"/>
      <c r="H17" s="37"/>
      <c r="I17" s="38"/>
      <c r="J17" s="29" t="s">
        <v>93</v>
      </c>
      <c r="K17" s="31" t="str">
        <f>DEC2HEX(
BITLSHIFT(VLOOKUP(BITRSHIFT('Type 0 NetIDs'!$B17,21),'NetID-DevAddr formats'!$B$4:$L$11,6,FALSE),(32-VLOOKUP(BITRSHIFT('Type 0 NetIDs'!$B17,21),'NetID-DevAddr formats'!$B$4:$L$11,8,FALSE)))+
BITLSHIFT(BITAND('Type 0 NetIDs'!$B17,HEX2DEC("1FFFFF")),VLOOKUP(BITRSHIFT('Type 0 NetIDs'!$B17,21),'NetID-DevAddr formats'!$B$4:$L$11,11,FALSE)),8)
&amp;"/"&amp;32-VLOOKUP(BITRSHIFT('Type 0 NetIDs'!$B17,21),'NetID-DevAddr formats'!$B$4:$L$11,11,FALSE)</f>
        <v>18000000/7</v>
      </c>
      <c r="L17" s="10"/>
      <c r="M17" s="10"/>
    </row>
    <row r="18" ht="14.25" customHeight="1">
      <c r="A18" s="25" t="str">
        <f>"0x"&amp;DEC2HEX('Type 0 NetIDs'!$B18, 6)</f>
        <v>0x00000D</v>
      </c>
      <c r="B18" s="26">
        <v>13.0</v>
      </c>
      <c r="C18" s="27" t="str">
        <f>"6b'"&amp;DEC2BIN(MOD('Type 0 NetIDs'!$B18, 64), 6)</f>
        <v>6b'001101</v>
      </c>
      <c r="D18" s="28" t="s">
        <v>34</v>
      </c>
      <c r="E18" s="32" t="s">
        <v>97</v>
      </c>
      <c r="F18" s="32" t="s">
        <v>45</v>
      </c>
      <c r="G18" s="33">
        <v>42545.0</v>
      </c>
      <c r="H18" s="28" t="s">
        <v>98</v>
      </c>
      <c r="I18" s="32" t="s">
        <v>38</v>
      </c>
      <c r="J18" s="29" t="s">
        <v>99</v>
      </c>
      <c r="K18" s="31" t="str">
        <f>DEC2HEX(
BITLSHIFT(VLOOKUP(BITRSHIFT('Type 0 NetIDs'!$B18,21),'NetID-DevAddr formats'!$B$4:$L$11,6,FALSE),(32-VLOOKUP(BITRSHIFT('Type 0 NetIDs'!$B18,21),'NetID-DevAddr formats'!$B$4:$L$11,8,FALSE)))+
BITLSHIFT(BITAND('Type 0 NetIDs'!$B18,HEX2DEC("1FFFFF")),VLOOKUP(BITRSHIFT('Type 0 NetIDs'!$B18,21),'NetID-DevAddr formats'!$B$4:$L$11,11,FALSE)),8)
&amp;"/"&amp;32-VLOOKUP(BITRSHIFT('Type 0 NetIDs'!$B18,21),'NetID-DevAddr formats'!$B$4:$L$11,11,FALSE)</f>
        <v>1A000000/7</v>
      </c>
      <c r="L18" s="10"/>
      <c r="M18" s="10"/>
    </row>
    <row r="19" ht="14.25" customHeight="1">
      <c r="A19" s="25" t="str">
        <f>"0x"&amp;DEC2HEX('Type 0 NetIDs'!$B19, 6)</f>
        <v>0x00000E</v>
      </c>
      <c r="B19" s="26">
        <v>14.0</v>
      </c>
      <c r="C19" s="27" t="str">
        <f>"6b'"&amp;DEC2BIN(MOD('Type 0 NetIDs'!$B19, 64), 6)</f>
        <v>6b'001110</v>
      </c>
      <c r="D19" s="28" t="s">
        <v>34</v>
      </c>
      <c r="E19" s="32" t="s">
        <v>103</v>
      </c>
      <c r="F19" s="32" t="s">
        <v>104</v>
      </c>
      <c r="G19" s="33">
        <v>42587.0</v>
      </c>
      <c r="H19" s="28" t="s">
        <v>105</v>
      </c>
      <c r="I19" s="32" t="s">
        <v>38</v>
      </c>
      <c r="J19" s="29" t="s">
        <v>106</v>
      </c>
      <c r="K19" s="31" t="str">
        <f>DEC2HEX(
BITLSHIFT(VLOOKUP(BITRSHIFT('Type 0 NetIDs'!$B19,21),'NetID-DevAddr formats'!$B$4:$L$11,6,FALSE),(32-VLOOKUP(BITRSHIFT('Type 0 NetIDs'!$B19,21),'NetID-DevAddr formats'!$B$4:$L$11,8,FALSE)))+
BITLSHIFT(BITAND('Type 0 NetIDs'!$B19,HEX2DEC("1FFFFF")),VLOOKUP(BITRSHIFT('Type 0 NetIDs'!$B19,21),'NetID-DevAddr formats'!$B$4:$L$11,11,FALSE)),8)
&amp;"/"&amp;32-VLOOKUP(BITRSHIFT('Type 0 NetIDs'!$B19,21),'NetID-DevAddr formats'!$B$4:$L$11,11,FALSE)</f>
        <v>1C000000/7</v>
      </c>
      <c r="L19" s="10"/>
      <c r="M19" s="10"/>
    </row>
    <row r="20" ht="14.25" customHeight="1">
      <c r="A20" s="25" t="str">
        <f>"0x"&amp;DEC2HEX('Type 0 NetIDs'!$B20, 6)</f>
        <v>0x00000F</v>
      </c>
      <c r="B20" s="26">
        <v>15.0</v>
      </c>
      <c r="C20" s="27" t="str">
        <f>"6b'"&amp;DEC2BIN(MOD('Type 0 NetIDs'!$B20, 64), 6)</f>
        <v>6b'001111</v>
      </c>
      <c r="D20" s="28" t="s">
        <v>34</v>
      </c>
      <c r="E20" s="32" t="s">
        <v>110</v>
      </c>
      <c r="F20" s="32" t="s">
        <v>36</v>
      </c>
      <c r="G20" s="33">
        <v>42676.0</v>
      </c>
      <c r="H20" s="28" t="s">
        <v>111</v>
      </c>
      <c r="I20" s="32" t="s">
        <v>38</v>
      </c>
      <c r="J20" s="29" t="s">
        <v>112</v>
      </c>
      <c r="K20" s="31" t="str">
        <f>DEC2HEX(
BITLSHIFT(VLOOKUP(BITRSHIFT('Type 0 NetIDs'!$B20,21),'NetID-DevAddr formats'!$B$4:$L$11,6,FALSE),(32-VLOOKUP(BITRSHIFT('Type 0 NetIDs'!$B20,21),'NetID-DevAddr formats'!$B$4:$L$11,8,FALSE)))+
BITLSHIFT(BITAND('Type 0 NetIDs'!$B20,HEX2DEC("1FFFFF")),VLOOKUP(BITRSHIFT('Type 0 NetIDs'!$B20,21),'NetID-DevAddr formats'!$B$4:$L$11,11,FALSE)),8)
&amp;"/"&amp;32-VLOOKUP(BITRSHIFT('Type 0 NetIDs'!$B20,21),'NetID-DevAddr formats'!$B$4:$L$11,11,FALSE)</f>
        <v>1E000000/7</v>
      </c>
      <c r="L20" s="10"/>
      <c r="M20" s="10"/>
    </row>
    <row r="21" ht="14.25" customHeight="1">
      <c r="A21" s="25" t="str">
        <f>"0x"&amp;DEC2HEX('Type 0 NetIDs'!$B21, 6)</f>
        <v>0x000010</v>
      </c>
      <c r="B21" s="26">
        <v>16.0</v>
      </c>
      <c r="C21" s="27" t="str">
        <f>"6b'"&amp;DEC2BIN(MOD('Type 0 NetIDs'!$B21, 64), 6)</f>
        <v>6b'010000</v>
      </c>
      <c r="D21" s="28" t="s">
        <v>34</v>
      </c>
      <c r="E21" s="32" t="s">
        <v>116</v>
      </c>
      <c r="F21" s="32" t="s">
        <v>45</v>
      </c>
      <c r="G21" s="33">
        <v>42538.0</v>
      </c>
      <c r="H21" s="40" t="s">
        <v>117</v>
      </c>
      <c r="I21" s="32" t="s">
        <v>38</v>
      </c>
      <c r="J21" s="29" t="s">
        <v>118</v>
      </c>
      <c r="K21" s="31" t="str">
        <f>DEC2HEX(
BITLSHIFT(VLOOKUP(BITRSHIFT('Type 0 NetIDs'!$B21,21),'NetID-DevAddr formats'!$B$4:$L$11,6,FALSE),(32-VLOOKUP(BITRSHIFT('Type 0 NetIDs'!$B21,21),'NetID-DevAddr formats'!$B$4:$L$11,8,FALSE)))+
BITLSHIFT(BITAND('Type 0 NetIDs'!$B21,HEX2DEC("1FFFFF")),VLOOKUP(BITRSHIFT('Type 0 NetIDs'!$B21,21),'NetID-DevAddr formats'!$B$4:$L$11,11,FALSE)),8)
&amp;"/"&amp;32-VLOOKUP(BITRSHIFT('Type 0 NetIDs'!$B21,21),'NetID-DevAddr formats'!$B$4:$L$11,11,FALSE)</f>
        <v>20000000/7</v>
      </c>
      <c r="L21" s="10"/>
      <c r="M21" s="10"/>
    </row>
    <row r="22" ht="14.25" customHeight="1">
      <c r="A22" s="25" t="str">
        <f>"0x"&amp;DEC2HEX('Type 0 NetIDs'!$B22, 6)</f>
        <v>0x000011</v>
      </c>
      <c r="B22" s="26">
        <v>17.0</v>
      </c>
      <c r="C22" s="27" t="str">
        <f>"6b'"&amp;DEC2BIN(MOD('Type 0 NetIDs'!$B22, 64), 6)</f>
        <v>6b'010001</v>
      </c>
      <c r="D22" s="28"/>
      <c r="E22" s="38" t="s">
        <v>56</v>
      </c>
      <c r="F22" s="32"/>
      <c r="G22" s="33"/>
      <c r="H22" s="28"/>
      <c r="I22" s="32"/>
      <c r="J22" s="29" t="s">
        <v>122</v>
      </c>
      <c r="K22" s="31" t="str">
        <f>DEC2HEX(
BITLSHIFT(VLOOKUP(BITRSHIFT('Type 0 NetIDs'!$B22,21),'NetID-DevAddr formats'!$B$4:$L$11,6,FALSE),(32-VLOOKUP(BITRSHIFT('Type 0 NetIDs'!$B22,21),'NetID-DevAddr formats'!$B$4:$L$11,8,FALSE)))+
BITLSHIFT(BITAND('Type 0 NetIDs'!$B22,HEX2DEC("1FFFFF")),VLOOKUP(BITRSHIFT('Type 0 NetIDs'!$B22,21),'NetID-DevAddr formats'!$B$4:$L$11,11,FALSE)),8)
&amp;"/"&amp;32-VLOOKUP(BITRSHIFT('Type 0 NetIDs'!$B22,21),'NetID-DevAddr formats'!$B$4:$L$11,11,FALSE)</f>
        <v>22000000/7</v>
      </c>
      <c r="L22" s="10"/>
      <c r="M22" s="10"/>
    </row>
    <row r="23" ht="14.25" customHeight="1">
      <c r="A23" s="25" t="str">
        <f>"0x"&amp;DEC2HEX('Type 0 NetIDs'!$B23, 6)</f>
        <v>0x000012</v>
      </c>
      <c r="B23" s="26">
        <v>18.0</v>
      </c>
      <c r="C23" s="27" t="str">
        <f>"6b'"&amp;DEC2BIN(MOD('Type 0 NetIDs'!$B23, 64), 6)</f>
        <v>6b'010010</v>
      </c>
      <c r="D23" s="28" t="s">
        <v>34</v>
      </c>
      <c r="E23" s="32" t="s">
        <v>126</v>
      </c>
      <c r="F23" s="32" t="s">
        <v>36</v>
      </c>
      <c r="G23" s="33">
        <v>42587.0</v>
      </c>
      <c r="H23" s="28" t="s">
        <v>127</v>
      </c>
      <c r="I23" s="32" t="s">
        <v>38</v>
      </c>
      <c r="J23" s="29" t="s">
        <v>128</v>
      </c>
      <c r="K23" s="31" t="str">
        <f>DEC2HEX(
BITLSHIFT(VLOOKUP(BITRSHIFT('Type 0 NetIDs'!$B23,21),'NetID-DevAddr formats'!$B$4:$L$11,6,FALSE),(32-VLOOKUP(BITRSHIFT('Type 0 NetIDs'!$B23,21),'NetID-DevAddr formats'!$B$4:$L$11,8,FALSE)))+
BITLSHIFT(BITAND('Type 0 NetIDs'!$B23,HEX2DEC("1FFFFF")),VLOOKUP(BITRSHIFT('Type 0 NetIDs'!$B23,21),'NetID-DevAddr formats'!$B$4:$L$11,11,FALSE)),8)
&amp;"/"&amp;32-VLOOKUP(BITRSHIFT('Type 0 NetIDs'!$B23,21),'NetID-DevAddr formats'!$B$4:$L$11,11,FALSE)</f>
        <v>24000000/7</v>
      </c>
      <c r="L23" s="10"/>
      <c r="M23" s="10"/>
    </row>
    <row r="24" ht="14.25" customHeight="1">
      <c r="A24" s="25" t="str">
        <f>"0x"&amp;DEC2HEX('Type 0 NetIDs'!$B24, 6)</f>
        <v>0x000013</v>
      </c>
      <c r="B24" s="26">
        <v>19.0</v>
      </c>
      <c r="C24" s="27" t="str">
        <f>"6b'"&amp;DEC2BIN(MOD('Type 0 NetIDs'!$B24, 64), 6)</f>
        <v>6b'010011</v>
      </c>
      <c r="D24" s="28" t="s">
        <v>34</v>
      </c>
      <c r="E24" s="32" t="s">
        <v>132</v>
      </c>
      <c r="F24" s="32" t="s">
        <v>45</v>
      </c>
      <c r="G24" s="33">
        <v>42566.0</v>
      </c>
      <c r="H24" s="28" t="s">
        <v>133</v>
      </c>
      <c r="I24" s="32" t="s">
        <v>38</v>
      </c>
      <c r="J24" s="29"/>
      <c r="K24" s="31" t="str">
        <f>DEC2HEX(
BITLSHIFT(VLOOKUP(BITRSHIFT('Type 0 NetIDs'!$B24,21),'NetID-DevAddr formats'!$B$4:$L$11,6,FALSE),(32-VLOOKUP(BITRSHIFT('Type 0 NetIDs'!$B24,21),'NetID-DevAddr formats'!$B$4:$L$11,8,FALSE)))+
BITLSHIFT(BITAND('Type 0 NetIDs'!$B24,HEX2DEC("1FFFFF")),VLOOKUP(BITRSHIFT('Type 0 NetIDs'!$B24,21),'NetID-DevAddr formats'!$B$4:$L$11,11,FALSE)),8)
&amp;"/"&amp;32-VLOOKUP(BITRSHIFT('Type 0 NetIDs'!$B24,21),'NetID-DevAddr formats'!$B$4:$L$11,11,FALSE)</f>
        <v>26000000/7</v>
      </c>
      <c r="L24" s="10"/>
      <c r="M24" s="10"/>
    </row>
    <row r="25" ht="14.25" customHeight="1">
      <c r="A25" s="25" t="str">
        <f>"0x"&amp;DEC2HEX('Type 0 NetIDs'!$B25, 6)</f>
        <v>0x000014</v>
      </c>
      <c r="B25" s="26">
        <v>20.0</v>
      </c>
      <c r="C25" s="27" t="str">
        <f>"6b'"&amp;DEC2BIN(MOD('Type 0 NetIDs'!$B25, 64), 6)</f>
        <v>6b'010100</v>
      </c>
      <c r="D25" s="28"/>
      <c r="E25" s="38" t="s">
        <v>56</v>
      </c>
      <c r="F25" s="41"/>
      <c r="G25" s="33"/>
      <c r="H25" s="28"/>
      <c r="I25" s="32"/>
      <c r="J25" s="29" t="s">
        <v>137</v>
      </c>
      <c r="K25" s="31" t="str">
        <f>DEC2HEX(
BITLSHIFT(VLOOKUP(BITRSHIFT('Type 0 NetIDs'!$B25,21),'NetID-DevAddr formats'!$B$4:$L$11,6,FALSE),(32-VLOOKUP(BITRSHIFT('Type 0 NetIDs'!$B25,21),'NetID-DevAddr formats'!$B$4:$L$11,8,FALSE)))+
BITLSHIFT(BITAND('Type 0 NetIDs'!$B25,HEX2DEC("1FFFFF")),VLOOKUP(BITRSHIFT('Type 0 NetIDs'!$B25,21),'NetID-DevAddr formats'!$B$4:$L$11,11,FALSE)),8)
&amp;"/"&amp;32-VLOOKUP(BITRSHIFT('Type 0 NetIDs'!$B25,21),'NetID-DevAddr formats'!$B$4:$L$11,11,FALSE)</f>
        <v>28000000/7</v>
      </c>
      <c r="L25" s="10"/>
      <c r="M25" s="10"/>
    </row>
    <row r="26" ht="14.25" customHeight="1">
      <c r="A26" s="25" t="str">
        <f>"0x"&amp;DEC2HEX('Type 0 NetIDs'!$B26, 6)</f>
        <v>0x000015</v>
      </c>
      <c r="B26" s="26">
        <v>21.0</v>
      </c>
      <c r="C26" s="27" t="str">
        <f>"6b'"&amp;DEC2BIN(MOD('Type 0 NetIDs'!$B26, 64), 6)</f>
        <v>6b'010101</v>
      </c>
      <c r="D26" s="28" t="s">
        <v>34</v>
      </c>
      <c r="E26" s="32" t="s">
        <v>141</v>
      </c>
      <c r="F26" s="32" t="s">
        <v>36</v>
      </c>
      <c r="G26" s="33">
        <v>42535.0</v>
      </c>
      <c r="H26" s="28" t="s">
        <v>142</v>
      </c>
      <c r="I26" s="32" t="s">
        <v>38</v>
      </c>
      <c r="J26" s="29"/>
      <c r="K26" s="31" t="str">
        <f>DEC2HEX(
BITLSHIFT(VLOOKUP(BITRSHIFT('Type 0 NetIDs'!$B26,21),'NetID-DevAddr formats'!$B$4:$L$11,6,FALSE),(32-VLOOKUP(BITRSHIFT('Type 0 NetIDs'!$B26,21),'NetID-DevAddr formats'!$B$4:$L$11,8,FALSE)))+
BITLSHIFT(BITAND('Type 0 NetIDs'!$B26,HEX2DEC("1FFFFF")),VLOOKUP(BITRSHIFT('Type 0 NetIDs'!$B26,21),'NetID-DevAddr formats'!$B$4:$L$11,11,FALSE)),8)
&amp;"/"&amp;32-VLOOKUP(BITRSHIFT('Type 0 NetIDs'!$B26,21),'NetID-DevAddr formats'!$B$4:$L$11,11,FALSE)</f>
        <v>2A000000/7</v>
      </c>
      <c r="L26" s="10"/>
      <c r="M26" s="10"/>
    </row>
    <row r="27" ht="14.25" customHeight="1">
      <c r="A27" s="34" t="str">
        <f>"0x"&amp;DEC2HEX('Type 0 NetIDs'!$B27, 6)</f>
        <v>0x000016</v>
      </c>
      <c r="B27" s="42">
        <v>22.0</v>
      </c>
      <c r="C27" s="36" t="str">
        <f>"6b'"&amp;DEC2BIN(MOD('Type 0 NetIDs'!$B27, 64), 6)</f>
        <v>6b'010110</v>
      </c>
      <c r="D27" s="37"/>
      <c r="E27" s="38" t="s">
        <v>56</v>
      </c>
      <c r="F27" s="38"/>
      <c r="G27" s="39"/>
      <c r="H27" s="37"/>
      <c r="I27" s="38"/>
      <c r="J27" s="43" t="s">
        <v>146</v>
      </c>
      <c r="K27" s="31" t="str">
        <f>DEC2HEX(
BITLSHIFT(VLOOKUP(BITRSHIFT('Type 0 NetIDs'!$B27,21),'NetID-DevAddr formats'!$B$4:$L$11,6,FALSE),(32-VLOOKUP(BITRSHIFT('Type 0 NetIDs'!$B27,21),'NetID-DevAddr formats'!$B$4:$L$11,8,FALSE)))+
BITLSHIFT(BITAND('Type 0 NetIDs'!$B27,HEX2DEC("1FFFFF")),VLOOKUP(BITRSHIFT('Type 0 NetIDs'!$B27,21),'NetID-DevAddr formats'!$B$4:$L$11,11,FALSE)),8)
&amp;"/"&amp;32-VLOOKUP(BITRSHIFT('Type 0 NetIDs'!$B27,21),'NetID-DevAddr formats'!$B$4:$L$11,11,FALSE)</f>
        <v>2C000000/7</v>
      </c>
      <c r="L27" s="10"/>
      <c r="M27" s="10"/>
    </row>
    <row r="28" ht="14.25" customHeight="1">
      <c r="A28" s="25" t="str">
        <f>"0x"&amp;DEC2HEX('Type 0 NetIDs'!$B28, 6)</f>
        <v>0x000017</v>
      </c>
      <c r="B28" s="26">
        <v>23.0</v>
      </c>
      <c r="C28" s="27" t="str">
        <f>"6b'"&amp;DEC2BIN(MOD('Type 0 NetIDs'!$B28, 64), 6)</f>
        <v>6b'010111</v>
      </c>
      <c r="D28" s="28" t="s">
        <v>34</v>
      </c>
      <c r="E28" s="32" t="s">
        <v>150</v>
      </c>
      <c r="F28" s="32" t="s">
        <v>45</v>
      </c>
      <c r="G28" s="33">
        <v>42545.0</v>
      </c>
      <c r="H28" s="44" t="s">
        <v>151</v>
      </c>
      <c r="I28" s="32" t="s">
        <v>38</v>
      </c>
      <c r="J28" s="29"/>
      <c r="K28" s="31" t="str">
        <f>DEC2HEX(
BITLSHIFT(VLOOKUP(BITRSHIFT('Type 0 NetIDs'!$B28,21),'NetID-DevAddr formats'!$B$4:$L$11,6,FALSE),(32-VLOOKUP(BITRSHIFT('Type 0 NetIDs'!$B28,21),'NetID-DevAddr formats'!$B$4:$L$11,8,FALSE)))+
BITLSHIFT(BITAND('Type 0 NetIDs'!$B28,HEX2DEC("1FFFFF")),VLOOKUP(BITRSHIFT('Type 0 NetIDs'!$B28,21),'NetID-DevAddr formats'!$B$4:$L$11,11,FALSE)),8)
&amp;"/"&amp;32-VLOOKUP(BITRSHIFT('Type 0 NetIDs'!$B28,21),'NetID-DevAddr formats'!$B$4:$L$11,11,FALSE)</f>
        <v>2E000000/7</v>
      </c>
      <c r="L28" s="10"/>
      <c r="M28" s="10"/>
    </row>
    <row r="29" ht="14.25" customHeight="1">
      <c r="A29" s="25" t="str">
        <f>"0x"&amp;DEC2HEX('Type 0 NetIDs'!$B29, 6)</f>
        <v>0x000018</v>
      </c>
      <c r="B29" s="26">
        <v>24.0</v>
      </c>
      <c r="C29" s="27" t="str">
        <f>"6b'"&amp;DEC2BIN(MOD('Type 0 NetIDs'!$B29, 64), 6)</f>
        <v>6b'011000</v>
      </c>
      <c r="D29" s="28" t="s">
        <v>34</v>
      </c>
      <c r="E29" s="32" t="s">
        <v>155</v>
      </c>
      <c r="F29" s="32" t="s">
        <v>45</v>
      </c>
      <c r="G29" s="33">
        <v>42566.0</v>
      </c>
      <c r="H29" s="28" t="s">
        <v>156</v>
      </c>
      <c r="I29" s="32" t="s">
        <v>38</v>
      </c>
      <c r="J29" s="29"/>
      <c r="K29" s="31" t="str">
        <f>DEC2HEX(
BITLSHIFT(VLOOKUP(BITRSHIFT('Type 0 NetIDs'!$B29,21),'NetID-DevAddr formats'!$B$4:$L$11,6,FALSE),(32-VLOOKUP(BITRSHIFT('Type 0 NetIDs'!$B29,21),'NetID-DevAddr formats'!$B$4:$L$11,8,FALSE)))+
BITLSHIFT(BITAND('Type 0 NetIDs'!$B29,HEX2DEC("1FFFFF")),VLOOKUP(BITRSHIFT('Type 0 NetIDs'!$B29,21),'NetID-DevAddr formats'!$B$4:$L$11,11,FALSE)),8)
&amp;"/"&amp;32-VLOOKUP(BITRSHIFT('Type 0 NetIDs'!$B29,21),'NetID-DevAddr formats'!$B$4:$L$11,11,FALSE)</f>
        <v>30000000/7</v>
      </c>
      <c r="L29" s="10"/>
      <c r="M29" s="10"/>
    </row>
    <row r="30" ht="14.25" customHeight="1">
      <c r="A30" s="25" t="str">
        <f>"0x"&amp;DEC2HEX('Type 0 NetIDs'!$B30, 6)</f>
        <v>0x000019</v>
      </c>
      <c r="B30" s="26">
        <v>25.0</v>
      </c>
      <c r="C30" s="27" t="str">
        <f>"6b'"&amp;DEC2BIN(MOD('Type 0 NetIDs'!$B30, 64), 6)</f>
        <v>6b'011001</v>
      </c>
      <c r="D30" s="28" t="s">
        <v>34</v>
      </c>
      <c r="E30" s="32" t="s">
        <v>160</v>
      </c>
      <c r="F30" s="32" t="s">
        <v>45</v>
      </c>
      <c r="G30" s="33">
        <v>42566.0</v>
      </c>
      <c r="H30" s="28" t="s">
        <v>161</v>
      </c>
      <c r="I30" s="32" t="s">
        <v>38</v>
      </c>
      <c r="J30" s="29"/>
      <c r="K30" s="31" t="str">
        <f>DEC2HEX(
BITLSHIFT(VLOOKUP(BITRSHIFT('Type 0 NetIDs'!$B30,21),'NetID-DevAddr formats'!$B$4:$L$11,6,FALSE),(32-VLOOKUP(BITRSHIFT('Type 0 NetIDs'!$B30,21),'NetID-DevAddr formats'!$B$4:$L$11,8,FALSE)))+
BITLSHIFT(BITAND('Type 0 NetIDs'!$B30,HEX2DEC("1FFFFF")),VLOOKUP(BITRSHIFT('Type 0 NetIDs'!$B30,21),'NetID-DevAddr formats'!$B$4:$L$11,11,FALSE)),8)
&amp;"/"&amp;32-VLOOKUP(BITRSHIFT('Type 0 NetIDs'!$B30,21),'NetID-DevAddr formats'!$B$4:$L$11,11,FALSE)</f>
        <v>32000000/7</v>
      </c>
      <c r="L30" s="10"/>
      <c r="M30" s="10"/>
    </row>
    <row r="31" ht="14.25" customHeight="1">
      <c r="A31" s="34" t="str">
        <f>"0x"&amp;DEC2HEX('Type 0 NetIDs'!$B31, 6)</f>
        <v>0x00001A</v>
      </c>
      <c r="B31" s="35">
        <v>26.0</v>
      </c>
      <c r="C31" s="36" t="str">
        <f>"6b'"&amp;DEC2BIN(MOD('Type 0 NetIDs'!$B31, 64), 6)</f>
        <v>6b'011010</v>
      </c>
      <c r="D31" s="37"/>
      <c r="E31" s="38" t="s">
        <v>56</v>
      </c>
      <c r="F31" s="38"/>
      <c r="G31" s="39"/>
      <c r="H31" s="37"/>
      <c r="I31" s="38"/>
      <c r="J31" s="29" t="s">
        <v>165</v>
      </c>
      <c r="K31" s="31" t="str">
        <f>DEC2HEX(
BITLSHIFT(VLOOKUP(BITRSHIFT('Type 0 NetIDs'!$B31,21),'NetID-DevAddr formats'!$B$4:$L$11,6,FALSE),(32-VLOOKUP(BITRSHIFT('Type 0 NetIDs'!$B31,21),'NetID-DevAddr formats'!$B$4:$L$11,8,FALSE)))+
BITLSHIFT(BITAND('Type 0 NetIDs'!$B31,HEX2DEC("1FFFFF")),VLOOKUP(BITRSHIFT('Type 0 NetIDs'!$B31,21),'NetID-DevAddr formats'!$B$4:$L$11,11,FALSE)),8)
&amp;"/"&amp;32-VLOOKUP(BITRSHIFT('Type 0 NetIDs'!$B31,21),'NetID-DevAddr formats'!$B$4:$L$11,11,FALSE)</f>
        <v>34000000/7</v>
      </c>
      <c r="L31" s="10"/>
      <c r="M31" s="10"/>
    </row>
    <row r="32" ht="14.25" customHeight="1">
      <c r="A32" s="25" t="str">
        <f>"0x"&amp;DEC2HEX('Type 0 NetIDs'!$B32, 6)</f>
        <v>0x00001B</v>
      </c>
      <c r="B32" s="26">
        <v>27.0</v>
      </c>
      <c r="C32" s="27" t="str">
        <f>"6b'"&amp;DEC2BIN(MOD('Type 0 NetIDs'!$B32, 64), 6)</f>
        <v>6b'011011</v>
      </c>
      <c r="D32" s="28"/>
      <c r="E32" s="38" t="s">
        <v>56</v>
      </c>
      <c r="F32" s="32"/>
      <c r="G32" s="33"/>
      <c r="H32" s="45"/>
      <c r="I32" s="32"/>
      <c r="J32" s="29" t="s">
        <v>169</v>
      </c>
      <c r="K32" s="31" t="str">
        <f>DEC2HEX(
BITLSHIFT(VLOOKUP(BITRSHIFT('Type 0 NetIDs'!$B32,21),'NetID-DevAddr formats'!$B$4:$L$11,6,FALSE),(32-VLOOKUP(BITRSHIFT('Type 0 NetIDs'!$B32,21),'NetID-DevAddr formats'!$B$4:$L$11,8,FALSE)))+
BITLSHIFT(BITAND('Type 0 NetIDs'!$B32,HEX2DEC("1FFFFF")),VLOOKUP(BITRSHIFT('Type 0 NetIDs'!$B32,21),'NetID-DevAddr formats'!$B$4:$L$11,11,FALSE)),8)
&amp;"/"&amp;32-VLOOKUP(BITRSHIFT('Type 0 NetIDs'!$B32,21),'NetID-DevAddr formats'!$B$4:$L$11,11,FALSE)</f>
        <v>36000000/7</v>
      </c>
      <c r="L32" s="10"/>
      <c r="M32" s="10"/>
    </row>
    <row r="33" ht="14.25" customHeight="1">
      <c r="A33" s="25" t="str">
        <f>"0x"&amp;DEC2HEX('Type 0 NetIDs'!$B33, 6)</f>
        <v>0x00001C</v>
      </c>
      <c r="B33" s="26">
        <v>28.0</v>
      </c>
      <c r="C33" s="27" t="str">
        <f>"6b'"&amp;DEC2BIN(MOD('Type 0 NetIDs'!$B33, 64), 6)</f>
        <v>6b'011100</v>
      </c>
      <c r="D33" s="28"/>
      <c r="E33" s="38" t="s">
        <v>56</v>
      </c>
      <c r="F33" s="32"/>
      <c r="G33" s="33"/>
      <c r="H33" s="28"/>
      <c r="I33" s="46"/>
      <c r="J33" s="29" t="s">
        <v>173</v>
      </c>
      <c r="K33" s="31" t="str">
        <f>DEC2HEX(
BITLSHIFT(VLOOKUP(BITRSHIFT('Type 0 NetIDs'!$B33,21),'NetID-DevAddr formats'!$B$4:$L$11,6,FALSE),(32-VLOOKUP(BITRSHIFT('Type 0 NetIDs'!$B33,21),'NetID-DevAddr formats'!$B$4:$L$11,8,FALSE)))+
BITLSHIFT(BITAND('Type 0 NetIDs'!$B33,HEX2DEC("1FFFFF")),VLOOKUP(BITRSHIFT('Type 0 NetIDs'!$B33,21),'NetID-DevAddr formats'!$B$4:$L$11,11,FALSE)),8)
&amp;"/"&amp;32-VLOOKUP(BITRSHIFT('Type 0 NetIDs'!$B33,21),'NetID-DevAddr formats'!$B$4:$L$11,11,FALSE)</f>
        <v>38000000/7</v>
      </c>
      <c r="L33" s="10"/>
      <c r="M33" s="10"/>
    </row>
    <row r="34" ht="14.25" customHeight="1">
      <c r="A34" s="34" t="str">
        <f>"0x"&amp;DEC2HEX('Type 0 NetIDs'!$B34, 6)</f>
        <v>0x00001D</v>
      </c>
      <c r="B34" s="35">
        <v>29.0</v>
      </c>
      <c r="C34" s="36" t="str">
        <f>"6b'"&amp;DEC2BIN(MOD('Type 0 NetIDs'!$B34, 64), 6)</f>
        <v>6b'011101</v>
      </c>
      <c r="D34" s="37"/>
      <c r="E34" s="38" t="s">
        <v>56</v>
      </c>
      <c r="F34" s="38"/>
      <c r="G34" s="39"/>
      <c r="H34" s="37"/>
      <c r="I34" s="38"/>
      <c r="J34" s="29" t="s">
        <v>177</v>
      </c>
      <c r="K34" s="31" t="str">
        <f>DEC2HEX(
BITLSHIFT(VLOOKUP(BITRSHIFT('Type 0 NetIDs'!$B34,21),'NetID-DevAddr formats'!$B$4:$L$11,6,FALSE),(32-VLOOKUP(BITRSHIFT('Type 0 NetIDs'!$B34,21),'NetID-DevAddr formats'!$B$4:$L$11,8,FALSE)))+
BITLSHIFT(BITAND('Type 0 NetIDs'!$B34,HEX2DEC("1FFFFF")),VLOOKUP(BITRSHIFT('Type 0 NetIDs'!$B34,21),'NetID-DevAddr formats'!$B$4:$L$11,11,FALSE)),8)
&amp;"/"&amp;32-VLOOKUP(BITRSHIFT('Type 0 NetIDs'!$B34,21),'NetID-DevAddr formats'!$B$4:$L$11,11,FALSE)</f>
        <v>3A000000/7</v>
      </c>
      <c r="L34" s="10"/>
      <c r="M34" s="10"/>
    </row>
    <row r="35" ht="14.25" customHeight="1">
      <c r="A35" s="34" t="str">
        <f>"0x"&amp;DEC2HEX('Type 0 NetIDs'!$B35, 6)</f>
        <v>0x00001E</v>
      </c>
      <c r="B35" s="35">
        <v>30.0</v>
      </c>
      <c r="C35" s="36" t="str">
        <f>"6b'"&amp;DEC2BIN(MOD('Type 0 NetIDs'!$B35, 64), 6)</f>
        <v>6b'011110</v>
      </c>
      <c r="D35" s="37"/>
      <c r="E35" s="38" t="s">
        <v>56</v>
      </c>
      <c r="F35" s="38"/>
      <c r="G35" s="39"/>
      <c r="H35" s="37"/>
      <c r="I35" s="38"/>
      <c r="J35" s="29" t="s">
        <v>181</v>
      </c>
      <c r="K35" s="31" t="str">
        <f>DEC2HEX(
BITLSHIFT(VLOOKUP(BITRSHIFT('Type 0 NetIDs'!$B35,21),'NetID-DevAddr formats'!$B$4:$L$11,6,FALSE),(32-VLOOKUP(BITRSHIFT('Type 0 NetIDs'!$B35,21),'NetID-DevAddr formats'!$B$4:$L$11,8,FALSE)))+
BITLSHIFT(BITAND('Type 0 NetIDs'!$B35,HEX2DEC("1FFFFF")),VLOOKUP(BITRSHIFT('Type 0 NetIDs'!$B35,21),'NetID-DevAddr formats'!$B$4:$L$11,11,FALSE)),8)
&amp;"/"&amp;32-VLOOKUP(BITRSHIFT('Type 0 NetIDs'!$B35,21),'NetID-DevAddr formats'!$B$4:$L$11,11,FALSE)</f>
        <v>3C000000/7</v>
      </c>
      <c r="L35" s="10"/>
      <c r="M35" s="10"/>
    </row>
    <row r="36" ht="14.25" customHeight="1">
      <c r="A36" s="25" t="str">
        <f>"0x"&amp;DEC2HEX('Type 0 NetIDs'!$B36, 6)</f>
        <v>0x00001F</v>
      </c>
      <c r="B36" s="26">
        <v>31.0</v>
      </c>
      <c r="C36" s="27" t="str">
        <f>"6b'"&amp;DEC2BIN(MOD('Type 0 NetIDs'!$B36, 64), 6)</f>
        <v>6b'011111</v>
      </c>
      <c r="D36" s="28" t="s">
        <v>185</v>
      </c>
      <c r="E36" s="32" t="s">
        <v>186</v>
      </c>
      <c r="F36" s="32" t="s">
        <v>187</v>
      </c>
      <c r="G36" s="33">
        <v>42587.0</v>
      </c>
      <c r="H36" s="28" t="s">
        <v>188</v>
      </c>
      <c r="I36" s="32" t="s">
        <v>38</v>
      </c>
      <c r="J36" s="29" t="s">
        <v>189</v>
      </c>
      <c r="K36" s="31" t="str">
        <f>DEC2HEX(
BITLSHIFT(VLOOKUP(BITRSHIFT('Type 0 NetIDs'!$B36,21),'NetID-DevAddr formats'!$B$4:$L$11,6,FALSE),(32-VLOOKUP(BITRSHIFT('Type 0 NetIDs'!$B36,21),'NetID-DevAddr formats'!$B$4:$L$11,8,FALSE)))+
BITLSHIFT(BITAND('Type 0 NetIDs'!$B36,HEX2DEC("1FFFFF")),VLOOKUP(BITRSHIFT('Type 0 NetIDs'!$B36,21),'NetID-DevAddr formats'!$B$4:$L$11,11,FALSE)),8)
&amp;"/"&amp;32-VLOOKUP(BITRSHIFT('Type 0 NetIDs'!$B36,21),'NetID-DevAddr formats'!$B$4:$L$11,11,FALSE)</f>
        <v>3E000000/7</v>
      </c>
      <c r="L36" s="10"/>
      <c r="M36" s="10"/>
    </row>
    <row r="37" ht="14.25" customHeight="1">
      <c r="A37" s="25" t="str">
        <f>"0x"&amp;DEC2HEX('Type 0 NetIDs'!$B37, 6)</f>
        <v>0x000020</v>
      </c>
      <c r="B37" s="26">
        <v>32.0</v>
      </c>
      <c r="C37" s="27" t="str">
        <f>"6b'"&amp;DEC2BIN(MOD('Type 0 NetIDs'!$B37, 64), 6)</f>
        <v>6b'100000</v>
      </c>
      <c r="D37" s="28"/>
      <c r="E37" s="38" t="s">
        <v>56</v>
      </c>
      <c r="F37" s="32"/>
      <c r="G37" s="33"/>
      <c r="H37" s="28"/>
      <c r="I37" s="47"/>
      <c r="J37" s="29" t="s">
        <v>193</v>
      </c>
      <c r="K37" s="31" t="str">
        <f>DEC2HEX(
BITLSHIFT(VLOOKUP(BITRSHIFT('Type 0 NetIDs'!$B37,21),'NetID-DevAddr formats'!$B$4:$L$11,6,FALSE),(32-VLOOKUP(BITRSHIFT('Type 0 NetIDs'!$B37,21),'NetID-DevAddr formats'!$B$4:$L$11,8,FALSE)))+
BITLSHIFT(BITAND('Type 0 NetIDs'!$B37,HEX2DEC("1FFFFF")),VLOOKUP(BITRSHIFT('Type 0 NetIDs'!$B37,21),'NetID-DevAddr formats'!$B$4:$L$11,11,FALSE)),8)
&amp;"/"&amp;32-VLOOKUP(BITRSHIFT('Type 0 NetIDs'!$B37,21),'NetID-DevAddr formats'!$B$4:$L$11,11,FALSE)</f>
        <v>40000000/7</v>
      </c>
      <c r="L37" s="10"/>
      <c r="M37" s="10"/>
    </row>
    <row r="38" ht="14.25" customHeight="1">
      <c r="A38" s="25" t="str">
        <f>"0x"&amp;DEC2HEX('Type 0 NetIDs'!$B38, 6)</f>
        <v>0x000021</v>
      </c>
      <c r="B38" s="26">
        <v>33.0</v>
      </c>
      <c r="C38" s="27" t="str">
        <f>"6b'"&amp;DEC2BIN(MOD('Type 0 NetIDs'!$B38, 64), 6)</f>
        <v>6b'100001</v>
      </c>
      <c r="D38" s="37"/>
      <c r="E38" s="38" t="s">
        <v>56</v>
      </c>
      <c r="F38" s="38"/>
      <c r="G38" s="39"/>
      <c r="H38" s="37"/>
      <c r="I38" s="38"/>
      <c r="J38" s="29" t="s">
        <v>197</v>
      </c>
      <c r="K38" s="31" t="str">
        <f>DEC2HEX(
BITLSHIFT(VLOOKUP(BITRSHIFT('Type 0 NetIDs'!$B38,21),'NetID-DevAddr formats'!$B$4:$L$11,6,FALSE),(32-VLOOKUP(BITRSHIFT('Type 0 NetIDs'!$B38,21),'NetID-DevAddr formats'!$B$4:$L$11,8,FALSE)))+
BITLSHIFT(BITAND('Type 0 NetIDs'!$B38,HEX2DEC("1FFFFF")),VLOOKUP(BITRSHIFT('Type 0 NetIDs'!$B38,21),'NetID-DevAddr formats'!$B$4:$L$11,11,FALSE)),8)
&amp;"/"&amp;32-VLOOKUP(BITRSHIFT('Type 0 NetIDs'!$B38,21),'NetID-DevAddr formats'!$B$4:$L$11,11,FALSE)</f>
        <v>42000000/7</v>
      </c>
      <c r="L38" s="10"/>
      <c r="M38" s="10"/>
    </row>
    <row r="39" ht="14.25" customHeight="1">
      <c r="A39" s="25" t="str">
        <f>"0x"&amp;DEC2HEX('Type 0 NetIDs'!$B39, 6)</f>
        <v>0x000022</v>
      </c>
      <c r="B39" s="26">
        <v>34.0</v>
      </c>
      <c r="C39" s="27" t="str">
        <f>"6b'"&amp;DEC2BIN(MOD('Type 0 NetIDs'!$B39, 64), 6)</f>
        <v>6b'100010</v>
      </c>
      <c r="D39" s="28" t="s">
        <v>34</v>
      </c>
      <c r="E39" s="32" t="s">
        <v>201</v>
      </c>
      <c r="F39" s="32" t="s">
        <v>36</v>
      </c>
      <c r="G39" s="33">
        <v>42612.0</v>
      </c>
      <c r="H39" s="48" t="s">
        <v>202</v>
      </c>
      <c r="I39" s="32" t="s">
        <v>38</v>
      </c>
      <c r="J39" s="29"/>
      <c r="K39" s="31" t="str">
        <f>DEC2HEX(
BITLSHIFT(VLOOKUP(BITRSHIFT('Type 0 NetIDs'!$B39,21),'NetID-DevAddr formats'!$B$4:$L$11,6,FALSE),(32-VLOOKUP(BITRSHIFT('Type 0 NetIDs'!$B39,21),'NetID-DevAddr formats'!$B$4:$L$11,8,FALSE)))+
BITLSHIFT(BITAND('Type 0 NetIDs'!$B39,HEX2DEC("1FFFFF")),VLOOKUP(BITRSHIFT('Type 0 NetIDs'!$B39,21),'NetID-DevAddr formats'!$B$4:$L$11,11,FALSE)),8)
&amp;"/"&amp;32-VLOOKUP(BITRSHIFT('Type 0 NetIDs'!$B39,21),'NetID-DevAddr formats'!$B$4:$L$11,11,FALSE)</f>
        <v>44000000/7</v>
      </c>
      <c r="L39" s="10"/>
      <c r="M39" s="10"/>
    </row>
    <row r="40" ht="14.25" customHeight="1">
      <c r="A40" s="25" t="str">
        <f>"0x"&amp;DEC2HEX('Type 0 NetIDs'!$B40, 6)</f>
        <v>0x000023</v>
      </c>
      <c r="B40" s="26">
        <v>35.0</v>
      </c>
      <c r="C40" s="27" t="str">
        <f>"6b'"&amp;DEC2BIN(MOD('Type 0 NetIDs'!$B40, 64), 6)</f>
        <v>6b'100011</v>
      </c>
      <c r="D40" s="28" t="s">
        <v>34</v>
      </c>
      <c r="E40" s="32" t="s">
        <v>206</v>
      </c>
      <c r="F40" s="32" t="s">
        <v>45</v>
      </c>
      <c r="G40" s="33">
        <v>42623.0</v>
      </c>
      <c r="H40" s="48" t="s">
        <v>207</v>
      </c>
      <c r="I40" s="32" t="s">
        <v>38</v>
      </c>
      <c r="J40" s="29"/>
      <c r="K40" s="31" t="str">
        <f>DEC2HEX(
BITLSHIFT(VLOOKUP(BITRSHIFT('Type 0 NetIDs'!$B40,21),'NetID-DevAddr formats'!$B$4:$L$11,6,FALSE),(32-VLOOKUP(BITRSHIFT('Type 0 NetIDs'!$B40,21),'NetID-DevAddr formats'!$B$4:$L$11,8,FALSE)))+
BITLSHIFT(BITAND('Type 0 NetIDs'!$B40,HEX2DEC("1FFFFF")),VLOOKUP(BITRSHIFT('Type 0 NetIDs'!$B40,21),'NetID-DevAddr formats'!$B$4:$L$11,11,FALSE)),8)
&amp;"/"&amp;32-VLOOKUP(BITRSHIFT('Type 0 NetIDs'!$B40,21),'NetID-DevAddr formats'!$B$4:$L$11,11,FALSE)</f>
        <v>46000000/7</v>
      </c>
      <c r="L40" s="10"/>
      <c r="M40" s="10"/>
    </row>
    <row r="41" ht="14.25" customHeight="1">
      <c r="A41" s="34" t="str">
        <f>"0x"&amp;DEC2HEX('Type 0 NetIDs'!$B41, 6)</f>
        <v>0x000024</v>
      </c>
      <c r="B41" s="35">
        <v>36.0</v>
      </c>
      <c r="C41" s="36" t="str">
        <f>"6b'"&amp;DEC2BIN(MOD('Type 0 NetIDs'!$B41, 64), 6)</f>
        <v>6b'100100</v>
      </c>
      <c r="D41" s="37"/>
      <c r="E41" s="38" t="s">
        <v>56</v>
      </c>
      <c r="F41" s="38"/>
      <c r="G41" s="39"/>
      <c r="H41" s="37"/>
      <c r="I41" s="38"/>
      <c r="J41" s="29" t="s">
        <v>211</v>
      </c>
      <c r="K41" s="31" t="str">
        <f>DEC2HEX(
BITLSHIFT(VLOOKUP(BITRSHIFT('Type 0 NetIDs'!$B41,21),'NetID-DevAddr formats'!$B$4:$L$11,6,FALSE),(32-VLOOKUP(BITRSHIFT('Type 0 NetIDs'!$B41,21),'NetID-DevAddr formats'!$B$4:$L$11,8,FALSE)))+
BITLSHIFT(BITAND('Type 0 NetIDs'!$B41,HEX2DEC("1FFFFF")),VLOOKUP(BITRSHIFT('Type 0 NetIDs'!$B41,21),'NetID-DevAddr formats'!$B$4:$L$11,11,FALSE)),8)
&amp;"/"&amp;32-VLOOKUP(BITRSHIFT('Type 0 NetIDs'!$B41,21),'NetID-DevAddr formats'!$B$4:$L$11,11,FALSE)</f>
        <v>48000000/7</v>
      </c>
      <c r="L41" s="10"/>
      <c r="M41" s="10"/>
    </row>
    <row r="42" ht="14.25" customHeight="1">
      <c r="A42" s="49" t="str">
        <f>"0x"&amp;DEC2HEX('Type 0 NetIDs'!$B42, 6)</f>
        <v>0x000025</v>
      </c>
      <c r="B42" s="42">
        <v>37.0</v>
      </c>
      <c r="C42" s="50" t="str">
        <f>"6b'"&amp;DEC2BIN(MOD('Type 0 NetIDs'!$B42, 64), 6)</f>
        <v>6b'100101</v>
      </c>
      <c r="D42" s="37"/>
      <c r="E42" s="38" t="s">
        <v>56</v>
      </c>
      <c r="F42" s="38"/>
      <c r="G42" s="39"/>
      <c r="H42" s="37"/>
      <c r="I42" s="38"/>
      <c r="J42" s="29" t="s">
        <v>215</v>
      </c>
      <c r="K42" s="31" t="str">
        <f>DEC2HEX(
BITLSHIFT(VLOOKUP(BITRSHIFT('Type 0 NetIDs'!$B42,21),'NetID-DevAddr formats'!$B$4:$L$11,6,FALSE),(32-VLOOKUP(BITRSHIFT('Type 0 NetIDs'!$B42,21),'NetID-DevAddr formats'!$B$4:$L$11,8,FALSE)))+
BITLSHIFT(BITAND('Type 0 NetIDs'!$B42,HEX2DEC("1FFFFF")),VLOOKUP(BITRSHIFT('Type 0 NetIDs'!$B42,21),'NetID-DevAddr formats'!$B$4:$L$11,11,FALSE)),8)
&amp;"/"&amp;32-VLOOKUP(BITRSHIFT('Type 0 NetIDs'!$B42,21),'NetID-DevAddr formats'!$B$4:$L$11,11,FALSE)</f>
        <v>4A000000/7</v>
      </c>
      <c r="L42" s="10"/>
      <c r="M42" s="10"/>
    </row>
    <row r="43" ht="14.25" customHeight="1">
      <c r="A43" s="34" t="str">
        <f>"0x"&amp;DEC2HEX('Type 0 NetIDs'!$B43, 6)</f>
        <v>0x000026</v>
      </c>
      <c r="B43" s="51">
        <v>38.0</v>
      </c>
      <c r="C43" s="36" t="str">
        <f>"6b'"&amp;DEC2BIN(MOD('Type 0 NetIDs'!$B43, 64), 6)</f>
        <v>6b'100110</v>
      </c>
      <c r="D43" s="37" t="s">
        <v>219</v>
      </c>
      <c r="E43" s="38" t="s">
        <v>56</v>
      </c>
      <c r="F43" s="38" t="s">
        <v>219</v>
      </c>
      <c r="G43" s="52" t="s">
        <v>219</v>
      </c>
      <c r="H43" s="53" t="s">
        <v>219</v>
      </c>
      <c r="I43" s="38" t="s">
        <v>219</v>
      </c>
      <c r="J43" s="29" t="s">
        <v>220</v>
      </c>
      <c r="K43" s="31" t="str">
        <f>DEC2HEX(
BITLSHIFT(VLOOKUP(BITRSHIFT('Type 0 NetIDs'!$B43,21),'NetID-DevAddr formats'!$B$4:$L$11,6,FALSE),(32-VLOOKUP(BITRSHIFT('Type 0 NetIDs'!$B43,21),'NetID-DevAddr formats'!$B$4:$L$11,8,FALSE)))+
BITLSHIFT(BITAND('Type 0 NetIDs'!$B43,HEX2DEC("1FFFFF")),VLOOKUP(BITRSHIFT('Type 0 NetIDs'!$B43,21),'NetID-DevAddr formats'!$B$4:$L$11,11,FALSE)),8)
&amp;"/"&amp;32-VLOOKUP(BITRSHIFT('Type 0 NetIDs'!$B43,21),'NetID-DevAddr formats'!$B$4:$L$11,11,FALSE)</f>
        <v>4C000000/7</v>
      </c>
      <c r="L43" s="10"/>
      <c r="M43" s="10"/>
    </row>
    <row r="44" ht="14.25" customHeight="1">
      <c r="A44" s="34" t="str">
        <f>"0x"&amp;DEC2HEX('Type 0 NetIDs'!$B44, 6)</f>
        <v>0x000027</v>
      </c>
      <c r="B44" s="35">
        <v>39.0</v>
      </c>
      <c r="C44" s="36" t="str">
        <f>"6b'"&amp;DEC2BIN(MOD('Type 0 NetIDs'!$B44, 64), 6)</f>
        <v>6b'100111</v>
      </c>
      <c r="D44" s="37" t="s">
        <v>219</v>
      </c>
      <c r="E44" s="38" t="s">
        <v>56</v>
      </c>
      <c r="F44" s="38" t="s">
        <v>219</v>
      </c>
      <c r="G44" s="52" t="s">
        <v>219</v>
      </c>
      <c r="H44" s="53" t="s">
        <v>219</v>
      </c>
      <c r="I44" s="38" t="s">
        <v>219</v>
      </c>
      <c r="J44" s="29" t="s">
        <v>224</v>
      </c>
      <c r="K44" s="31" t="str">
        <f>DEC2HEX(
BITLSHIFT(VLOOKUP(BITRSHIFT('Type 0 NetIDs'!$B44,21),'NetID-DevAddr formats'!$B$4:$L$11,6,FALSE),(32-VLOOKUP(BITRSHIFT('Type 0 NetIDs'!$B44,21),'NetID-DevAddr formats'!$B$4:$L$11,8,FALSE)))+
BITLSHIFT(BITAND('Type 0 NetIDs'!$B44,HEX2DEC("1FFFFF")),VLOOKUP(BITRSHIFT('Type 0 NetIDs'!$B44,21),'NetID-DevAddr formats'!$B$4:$L$11,11,FALSE)),8)
&amp;"/"&amp;32-VLOOKUP(BITRSHIFT('Type 0 NetIDs'!$B44,21),'NetID-DevAddr formats'!$B$4:$L$11,11,FALSE)</f>
        <v>4E000000/7</v>
      </c>
      <c r="L44" s="10"/>
      <c r="M44" s="10"/>
    </row>
    <row r="45" ht="14.25" customHeight="1">
      <c r="A45" s="25" t="str">
        <f>"0x"&amp;DEC2HEX('Type 0 NetIDs'!$B45, 6)</f>
        <v>0x000028</v>
      </c>
      <c r="B45" s="26">
        <v>40.0</v>
      </c>
      <c r="C45" s="27" t="str">
        <f>"6b'"&amp;DEC2BIN(MOD('Type 0 NetIDs'!$B45, 64), 6)</f>
        <v>6b'101000</v>
      </c>
      <c r="D45" s="28"/>
      <c r="E45" s="38" t="s">
        <v>56</v>
      </c>
      <c r="F45" s="32"/>
      <c r="G45" s="33"/>
      <c r="H45" s="28"/>
      <c r="I45" s="32"/>
      <c r="J45" s="29" t="s">
        <v>228</v>
      </c>
      <c r="K45" s="31" t="str">
        <f>DEC2HEX(
BITLSHIFT(VLOOKUP(BITRSHIFT('Type 0 NetIDs'!$B45,21),'NetID-DevAddr formats'!$B$4:$L$11,6,FALSE),(32-VLOOKUP(BITRSHIFT('Type 0 NetIDs'!$B45,21),'NetID-DevAddr formats'!$B$4:$L$11,8,FALSE)))+
BITLSHIFT(BITAND('Type 0 NetIDs'!$B45,HEX2DEC("1FFFFF")),VLOOKUP(BITRSHIFT('Type 0 NetIDs'!$B45,21),'NetID-DevAddr formats'!$B$4:$L$11,11,FALSE)),8)
&amp;"/"&amp;32-VLOOKUP(BITRSHIFT('Type 0 NetIDs'!$B45,21),'NetID-DevAddr formats'!$B$4:$L$11,11,FALSE)</f>
        <v>50000000/7</v>
      </c>
      <c r="L45" s="10"/>
      <c r="M45" s="10"/>
    </row>
    <row r="46" ht="14.25" customHeight="1">
      <c r="A46" s="34" t="str">
        <f>"0x"&amp;DEC2HEX('Type 0 NetIDs'!$B46, 6)</f>
        <v>0x000029</v>
      </c>
      <c r="B46" s="35">
        <v>41.0</v>
      </c>
      <c r="C46" s="36" t="str">
        <f>"6b'"&amp;DEC2BIN(MOD('Type 0 NetIDs'!$B46, 64), 6)</f>
        <v>6b'101001</v>
      </c>
      <c r="D46" s="37" t="s">
        <v>219</v>
      </c>
      <c r="E46" s="38" t="s">
        <v>56</v>
      </c>
      <c r="F46" s="38" t="s">
        <v>219</v>
      </c>
      <c r="G46" s="52" t="s">
        <v>219</v>
      </c>
      <c r="H46" s="53" t="s">
        <v>219</v>
      </c>
      <c r="I46" s="38" t="s">
        <v>219</v>
      </c>
      <c r="J46" s="29" t="s">
        <v>232</v>
      </c>
      <c r="K46" s="31" t="str">
        <f>DEC2HEX(
BITLSHIFT(VLOOKUP(BITRSHIFT('Type 0 NetIDs'!$B46,21),'NetID-DevAddr formats'!$B$4:$L$11,6,FALSE),(32-VLOOKUP(BITRSHIFT('Type 0 NetIDs'!$B46,21),'NetID-DevAddr formats'!$B$4:$L$11,8,FALSE)))+
BITLSHIFT(BITAND('Type 0 NetIDs'!$B46,HEX2DEC("1FFFFF")),VLOOKUP(BITRSHIFT('Type 0 NetIDs'!$B46,21),'NetID-DevAddr formats'!$B$4:$L$11,11,FALSE)),8)
&amp;"/"&amp;32-VLOOKUP(BITRSHIFT('Type 0 NetIDs'!$B46,21),'NetID-DevAddr formats'!$B$4:$L$11,11,FALSE)</f>
        <v>52000000/7</v>
      </c>
      <c r="L46" s="10"/>
      <c r="M46" s="10"/>
    </row>
    <row r="47" ht="14.25" customHeight="1">
      <c r="A47" s="25" t="str">
        <f>"0x"&amp;DEC2HEX('Type 0 NetIDs'!$B47, 6)</f>
        <v>0x00002A</v>
      </c>
      <c r="B47" s="26">
        <v>42.0</v>
      </c>
      <c r="C47" s="27" t="str">
        <f>"6b'"&amp;DEC2BIN(MOD('Type 0 NetIDs'!$B47, 64), 6)</f>
        <v>6b'101010</v>
      </c>
      <c r="D47" s="28"/>
      <c r="E47" s="38" t="s">
        <v>56</v>
      </c>
      <c r="F47" s="32"/>
      <c r="G47" s="33"/>
      <c r="H47" s="28"/>
      <c r="I47" s="32"/>
      <c r="J47" s="29" t="s">
        <v>236</v>
      </c>
      <c r="K47" s="31" t="str">
        <f>DEC2HEX(
BITLSHIFT(VLOOKUP(BITRSHIFT('Type 0 NetIDs'!$B47,21),'NetID-DevAddr formats'!$B$4:$L$11,6,FALSE),(32-VLOOKUP(BITRSHIFT('Type 0 NetIDs'!$B47,21),'NetID-DevAddr formats'!$B$4:$L$11,8,FALSE)))+
BITLSHIFT(BITAND('Type 0 NetIDs'!$B47,HEX2DEC("1FFFFF")),VLOOKUP(BITRSHIFT('Type 0 NetIDs'!$B47,21),'NetID-DevAddr formats'!$B$4:$L$11,11,FALSE)),8)
&amp;"/"&amp;32-VLOOKUP(BITRSHIFT('Type 0 NetIDs'!$B47,21),'NetID-DevAddr formats'!$B$4:$L$11,11,FALSE)</f>
        <v>54000000/7</v>
      </c>
      <c r="L47" s="10"/>
      <c r="M47" s="10"/>
    </row>
    <row r="48" ht="14.25" customHeight="1">
      <c r="A48" s="25" t="str">
        <f>"0x"&amp;DEC2HEX('Type 0 NetIDs'!$B48, 6)</f>
        <v>0x00002B</v>
      </c>
      <c r="B48" s="26">
        <v>43.0</v>
      </c>
      <c r="C48" s="27" t="str">
        <f>"6b'"&amp;DEC2BIN(MOD('Type 0 NetIDs'!$B48, 64), 6)</f>
        <v>6b'101011</v>
      </c>
      <c r="D48" s="28"/>
      <c r="E48" s="38" t="s">
        <v>56</v>
      </c>
      <c r="F48" s="32"/>
      <c r="G48" s="33"/>
      <c r="H48" s="7"/>
      <c r="I48" s="32"/>
      <c r="J48" s="29" t="s">
        <v>240</v>
      </c>
      <c r="K48" s="31" t="str">
        <f>DEC2HEX(
BITLSHIFT(VLOOKUP(BITRSHIFT('Type 0 NetIDs'!$B48,21),'NetID-DevAddr formats'!$B$4:$L$11,6,FALSE),(32-VLOOKUP(BITRSHIFT('Type 0 NetIDs'!$B48,21),'NetID-DevAddr formats'!$B$4:$L$11,8,FALSE)))+
BITLSHIFT(BITAND('Type 0 NetIDs'!$B48,HEX2DEC("1FFFFF")),VLOOKUP(BITRSHIFT('Type 0 NetIDs'!$B48,21),'NetID-DevAddr formats'!$B$4:$L$11,11,FALSE)),8)
&amp;"/"&amp;32-VLOOKUP(BITRSHIFT('Type 0 NetIDs'!$B48,21),'NetID-DevAddr formats'!$B$4:$L$11,11,FALSE)</f>
        <v>56000000/7</v>
      </c>
      <c r="L48" s="10"/>
      <c r="M48" s="10"/>
    </row>
    <row r="49" ht="14.25" customHeight="1">
      <c r="A49" s="34" t="str">
        <f>"0x"&amp;DEC2HEX('Type 0 NetIDs'!$B49, 6)</f>
        <v>0x00002C</v>
      </c>
      <c r="B49" s="35">
        <v>44.0</v>
      </c>
      <c r="C49" s="36" t="str">
        <f>"6b'"&amp;DEC2BIN(MOD('Type 0 NetIDs'!$B49, 64), 6)</f>
        <v>6b'101100</v>
      </c>
      <c r="D49" s="37" t="s">
        <v>219</v>
      </c>
      <c r="E49" s="38" t="s">
        <v>56</v>
      </c>
      <c r="F49" s="38" t="s">
        <v>219</v>
      </c>
      <c r="G49" s="52" t="s">
        <v>219</v>
      </c>
      <c r="H49" s="53" t="s">
        <v>219</v>
      </c>
      <c r="I49" s="38" t="s">
        <v>219</v>
      </c>
      <c r="J49" s="29" t="s">
        <v>244</v>
      </c>
      <c r="K49" s="31" t="str">
        <f>DEC2HEX(
BITLSHIFT(VLOOKUP(BITRSHIFT('Type 0 NetIDs'!$B49,21),'NetID-DevAddr formats'!$B$4:$L$11,6,FALSE),(32-VLOOKUP(BITRSHIFT('Type 0 NetIDs'!$B49,21),'NetID-DevAddr formats'!$B$4:$L$11,8,FALSE)))+
BITLSHIFT(BITAND('Type 0 NetIDs'!$B49,HEX2DEC("1FFFFF")),VLOOKUP(BITRSHIFT('Type 0 NetIDs'!$B49,21),'NetID-DevAddr formats'!$B$4:$L$11,11,FALSE)),8)
&amp;"/"&amp;32-VLOOKUP(BITRSHIFT('Type 0 NetIDs'!$B49,21),'NetID-DevAddr formats'!$B$4:$L$11,11,FALSE)</f>
        <v>58000000/7</v>
      </c>
      <c r="L49" s="10"/>
      <c r="M49" s="10"/>
    </row>
    <row r="50" ht="14.25" customHeight="1">
      <c r="A50" s="34" t="str">
        <f>"0x"&amp;DEC2HEX('Type 0 NetIDs'!$B50, 6)</f>
        <v>0x00002D</v>
      </c>
      <c r="B50" s="54">
        <v>45.0</v>
      </c>
      <c r="C50" s="36" t="str">
        <f>"6b'"&amp;DEC2BIN(MOD('Type 0 NetIDs'!$B50, 64), 6)</f>
        <v>6b'101101</v>
      </c>
      <c r="D50" s="37" t="s">
        <v>219</v>
      </c>
      <c r="E50" s="38" t="s">
        <v>56</v>
      </c>
      <c r="F50" s="38" t="s">
        <v>219</v>
      </c>
      <c r="G50" s="52" t="s">
        <v>219</v>
      </c>
      <c r="H50" s="53" t="s">
        <v>219</v>
      </c>
      <c r="I50" s="38" t="s">
        <v>219</v>
      </c>
      <c r="J50" s="29" t="s">
        <v>248</v>
      </c>
      <c r="K50" s="31" t="str">
        <f>DEC2HEX(
BITLSHIFT(VLOOKUP(BITRSHIFT('Type 0 NetIDs'!$B50,21),'NetID-DevAddr formats'!$B$4:$L$11,6,FALSE),(32-VLOOKUP(BITRSHIFT('Type 0 NetIDs'!$B50,21),'NetID-DevAddr formats'!$B$4:$L$11,8,FALSE)))+
BITLSHIFT(BITAND('Type 0 NetIDs'!$B50,HEX2DEC("1FFFFF")),VLOOKUP(BITRSHIFT('Type 0 NetIDs'!$B50,21),'NetID-DevAddr formats'!$B$4:$L$11,11,FALSE)),8)
&amp;"/"&amp;32-VLOOKUP(BITRSHIFT('Type 0 NetIDs'!$B50,21),'NetID-DevAddr formats'!$B$4:$L$11,11,FALSE)</f>
        <v>5A000000/7</v>
      </c>
      <c r="L50" s="10"/>
      <c r="M50" s="10"/>
    </row>
    <row r="51" ht="14.25" customHeight="1">
      <c r="A51" s="34" t="str">
        <f>"0x"&amp;DEC2HEX('Type 0 NetIDs'!$B51, 6)</f>
        <v>0x00002E</v>
      </c>
      <c r="B51" s="35">
        <v>46.0</v>
      </c>
      <c r="C51" s="36" t="str">
        <f>"6b'"&amp;DEC2BIN(MOD('Type 0 NetIDs'!$B51, 64), 6)</f>
        <v>6b'101110</v>
      </c>
      <c r="D51" s="37" t="s">
        <v>219</v>
      </c>
      <c r="E51" s="38" t="s">
        <v>56</v>
      </c>
      <c r="F51" s="38" t="s">
        <v>219</v>
      </c>
      <c r="G51" s="52" t="s">
        <v>219</v>
      </c>
      <c r="H51" s="53" t="s">
        <v>219</v>
      </c>
      <c r="I51" s="38" t="s">
        <v>219</v>
      </c>
      <c r="J51" s="29" t="s">
        <v>252</v>
      </c>
      <c r="K51" s="31" t="str">
        <f>DEC2HEX(
BITLSHIFT(VLOOKUP(BITRSHIFT('Type 0 NetIDs'!$B51,21),'NetID-DevAddr formats'!$B$4:$L$11,6,FALSE),(32-VLOOKUP(BITRSHIFT('Type 0 NetIDs'!$B51,21),'NetID-DevAddr formats'!$B$4:$L$11,8,FALSE)))+
BITLSHIFT(BITAND('Type 0 NetIDs'!$B51,HEX2DEC("1FFFFF")),VLOOKUP(BITRSHIFT('Type 0 NetIDs'!$B51,21),'NetID-DevAddr formats'!$B$4:$L$11,11,FALSE)),8)
&amp;"/"&amp;32-VLOOKUP(BITRSHIFT('Type 0 NetIDs'!$B51,21),'NetID-DevAddr formats'!$B$4:$L$11,11,FALSE)</f>
        <v>5C000000/7</v>
      </c>
      <c r="L51" s="10"/>
      <c r="M51" s="10"/>
    </row>
    <row r="52" ht="14.25" customHeight="1">
      <c r="A52" s="34" t="str">
        <f>"0x"&amp;DEC2HEX('Type 0 NetIDs'!$B52, 6)</f>
        <v>0x00002F</v>
      </c>
      <c r="B52" s="35">
        <v>47.0</v>
      </c>
      <c r="C52" s="36" t="str">
        <f>"6b'"&amp;DEC2BIN(MOD('Type 0 NetIDs'!$B52, 64), 6)</f>
        <v>6b'101111</v>
      </c>
      <c r="D52" s="37" t="s">
        <v>219</v>
      </c>
      <c r="E52" s="38" t="s">
        <v>56</v>
      </c>
      <c r="F52" s="38" t="s">
        <v>219</v>
      </c>
      <c r="G52" s="52" t="s">
        <v>219</v>
      </c>
      <c r="H52" s="53" t="s">
        <v>219</v>
      </c>
      <c r="I52" s="38" t="s">
        <v>219</v>
      </c>
      <c r="J52" s="29" t="s">
        <v>256</v>
      </c>
      <c r="K52" s="31" t="str">
        <f>DEC2HEX(
BITLSHIFT(VLOOKUP(BITRSHIFT('Type 0 NetIDs'!$B52,21),'NetID-DevAddr formats'!$B$4:$L$11,6,FALSE),(32-VLOOKUP(BITRSHIFT('Type 0 NetIDs'!$B52,21),'NetID-DevAddr formats'!$B$4:$L$11,8,FALSE)))+
BITLSHIFT(BITAND('Type 0 NetIDs'!$B52,HEX2DEC("1FFFFF")),VLOOKUP(BITRSHIFT('Type 0 NetIDs'!$B52,21),'NetID-DevAddr formats'!$B$4:$L$11,11,FALSE)),8)
&amp;"/"&amp;32-VLOOKUP(BITRSHIFT('Type 0 NetIDs'!$B52,21),'NetID-DevAddr formats'!$B$4:$L$11,11,FALSE)</f>
        <v>5E000000/7</v>
      </c>
      <c r="L52" s="10"/>
      <c r="M52" s="10"/>
    </row>
    <row r="53" ht="14.25" customHeight="1">
      <c r="A53" s="25" t="str">
        <f>"0x"&amp;DEC2HEX('Type 0 NetIDs'!$B53, 6)</f>
        <v>0x000030</v>
      </c>
      <c r="B53" s="55">
        <v>48.0</v>
      </c>
      <c r="C53" s="27" t="str">
        <f>"6b'"&amp;DEC2BIN(MOD('Type 0 NetIDs'!$B53, 64), 6)</f>
        <v>6b'110000</v>
      </c>
      <c r="D53" s="56" t="s">
        <v>34</v>
      </c>
      <c r="E53" s="47" t="s">
        <v>260</v>
      </c>
      <c r="F53" s="47" t="s">
        <v>45</v>
      </c>
      <c r="G53" s="57">
        <v>42784.0</v>
      </c>
      <c r="H53" s="58" t="s">
        <v>261</v>
      </c>
      <c r="I53" s="47" t="s">
        <v>38</v>
      </c>
      <c r="J53" s="29"/>
      <c r="K53" s="31" t="str">
        <f>DEC2HEX(
BITLSHIFT(VLOOKUP(BITRSHIFT('Type 0 NetIDs'!$B53,21),'NetID-DevAddr formats'!$B$4:$L$11,6,FALSE),(32-VLOOKUP(BITRSHIFT('Type 0 NetIDs'!$B53,21),'NetID-DevAddr formats'!$B$4:$L$11,8,FALSE)))+
BITLSHIFT(BITAND('Type 0 NetIDs'!$B53,HEX2DEC("1FFFFF")),VLOOKUP(BITRSHIFT('Type 0 NetIDs'!$B53,21),'NetID-DevAddr formats'!$B$4:$L$11,11,FALSE)),8)
&amp;"/"&amp;32-VLOOKUP(BITRSHIFT('Type 0 NetIDs'!$B53,21),'NetID-DevAddr formats'!$B$4:$L$11,11,FALSE)</f>
        <v>60000000/7</v>
      </c>
      <c r="L53" s="10"/>
      <c r="M53" s="10"/>
    </row>
    <row r="54" ht="14.25" customHeight="1">
      <c r="A54" s="59" t="str">
        <f>"0x"&amp;DEC2HEX('Type 0 NetIDs'!$B54, 6)</f>
        <v>0x000031</v>
      </c>
      <c r="B54" s="55">
        <v>49.0</v>
      </c>
      <c r="C54" s="27" t="str">
        <f>"6b'"&amp;DEC2BIN(MOD('Type 0 NetIDs'!$B54, 64), 6)</f>
        <v>6b'110001</v>
      </c>
      <c r="D54" s="28"/>
      <c r="E54" s="38" t="s">
        <v>56</v>
      </c>
      <c r="F54" s="47"/>
      <c r="G54" s="57"/>
      <c r="H54" s="31"/>
      <c r="I54" s="47"/>
      <c r="J54" s="29" t="s">
        <v>265</v>
      </c>
      <c r="K54" s="31" t="str">
        <f>DEC2HEX(
BITLSHIFT(VLOOKUP(BITRSHIFT('Type 0 NetIDs'!$B54,21),'NetID-DevAddr formats'!$B$4:$L$11,6,FALSE),(32-VLOOKUP(BITRSHIFT('Type 0 NetIDs'!$B54,21),'NetID-DevAddr formats'!$B$4:$L$11,8,FALSE)))+
BITLSHIFT(BITAND('Type 0 NetIDs'!$B54,HEX2DEC("1FFFFF")),VLOOKUP(BITRSHIFT('Type 0 NetIDs'!$B54,21),'NetID-DevAddr formats'!$B$4:$L$11,11,FALSE)),8)
&amp;"/"&amp;32-VLOOKUP(BITRSHIFT('Type 0 NetIDs'!$B54,21),'NetID-DevAddr formats'!$B$4:$L$11,11,FALSE)</f>
        <v>62000000/7</v>
      </c>
      <c r="L54" s="10"/>
      <c r="M54" s="10"/>
    </row>
    <row r="55" ht="14.25" customHeight="1">
      <c r="A55" s="59" t="str">
        <f>"0x"&amp;DEC2HEX('Type 0 NetIDs'!$B55, 6)</f>
        <v>0x000032</v>
      </c>
      <c r="B55" s="55">
        <v>50.0</v>
      </c>
      <c r="C55" s="60" t="str">
        <f>"6b'"&amp;DEC2BIN(MOD('Type 0 NetIDs'!$B55, 64), 6)</f>
        <v>6b'110010</v>
      </c>
      <c r="D55" s="56"/>
      <c r="E55" s="38" t="s">
        <v>56</v>
      </c>
      <c r="F55" s="47"/>
      <c r="G55" s="57"/>
      <c r="H55" s="56"/>
      <c r="I55" s="47"/>
      <c r="J55" s="29" t="s">
        <v>269</v>
      </c>
      <c r="K55" s="31" t="str">
        <f>DEC2HEX(
BITLSHIFT(VLOOKUP(BITRSHIFT('Type 0 NetIDs'!$B55,21),'NetID-DevAddr formats'!$B$4:$L$11,6,FALSE),(32-VLOOKUP(BITRSHIFT('Type 0 NetIDs'!$B55,21),'NetID-DevAddr formats'!$B$4:$L$11,8,FALSE)))+
BITLSHIFT(BITAND('Type 0 NetIDs'!$B55,HEX2DEC("1FFFFF")),VLOOKUP(BITRSHIFT('Type 0 NetIDs'!$B55,21),'NetID-DevAddr formats'!$B$4:$L$11,11,FALSE)),8)
&amp;"/"&amp;32-VLOOKUP(BITRSHIFT('Type 0 NetIDs'!$B55,21),'NetID-DevAddr formats'!$B$4:$L$11,11,FALSE)</f>
        <v>64000000/7</v>
      </c>
      <c r="L55" s="10"/>
      <c r="M55" s="10"/>
    </row>
    <row r="56" ht="14.25" customHeight="1">
      <c r="A56" s="61" t="str">
        <f>"0x"&amp;DEC2HEX('Type 0 NetIDs'!$B56, 6)</f>
        <v>0x000033</v>
      </c>
      <c r="B56" s="62">
        <v>51.0</v>
      </c>
      <c r="C56" s="63" t="str">
        <f>"6b'"&amp;DEC2BIN(MOD('Type 0 NetIDs'!$B56, 64), 6)</f>
        <v>6b'110011</v>
      </c>
      <c r="D56" s="64"/>
      <c r="E56" s="38" t="s">
        <v>56</v>
      </c>
      <c r="F56" s="65"/>
      <c r="G56" s="66"/>
      <c r="H56" s="67"/>
      <c r="I56" s="47"/>
      <c r="J56" s="29" t="s">
        <v>273</v>
      </c>
      <c r="K56" s="7" t="str">
        <f>DEC2HEX(
BITLSHIFT(VLOOKUP(BITRSHIFT('Type 0 NetIDs'!$B56,21),'NetID-DevAddr formats'!$B$4:$L$11,6,FALSE),(32-VLOOKUP(BITRSHIFT('Type 0 NetIDs'!$B56,21),'NetID-DevAddr formats'!$B$4:$L$11,8,FALSE)))+
BITLSHIFT(BITAND('Type 0 NetIDs'!$B56,HEX2DEC("1FFFFF")),VLOOKUP(BITRSHIFT('Type 0 NetIDs'!$B56,21),'NetID-DevAddr formats'!$B$4:$L$11,11,FALSE)),8)
&amp;"/"&amp;32-VLOOKUP(BITRSHIFT('Type 0 NetIDs'!$B56,21),'NetID-DevAddr formats'!$B$4:$L$11,11,FALSE)</f>
        <v>66000000/7</v>
      </c>
      <c r="L56" s="10"/>
      <c r="M56" s="10"/>
    </row>
    <row r="57" ht="14.25" customHeight="1">
      <c r="A57" s="61" t="str">
        <f>"0x"&amp;DEC2HEX('Type 0 NetIDs'!$B57, 6)</f>
        <v>0x000034</v>
      </c>
      <c r="B57" s="62">
        <v>52.0</v>
      </c>
      <c r="C57" s="63" t="str">
        <f>"6b'"&amp;DEC2BIN(MOD('Type 0 NetIDs'!$B57, 64), 6)</f>
        <v>6b'110100</v>
      </c>
      <c r="D57" s="67"/>
      <c r="E57" s="38" t="s">
        <v>56</v>
      </c>
      <c r="F57" s="29"/>
      <c r="G57" s="68"/>
      <c r="H57" s="67"/>
      <c r="I57" s="47"/>
      <c r="J57" s="29" t="s">
        <v>277</v>
      </c>
      <c r="K57" s="7" t="str">
        <f>DEC2HEX(
BITLSHIFT(VLOOKUP(BITRSHIFT('Type 0 NetIDs'!$B57,21),'NetID-DevAddr formats'!$B$4:$L$11,6,FALSE),(32-VLOOKUP(BITRSHIFT('Type 0 NetIDs'!$B57,21),'NetID-DevAddr formats'!$B$4:$L$11,8,FALSE)))+
BITLSHIFT(BITAND('Type 0 NetIDs'!$B57,HEX2DEC("1FFFFF")),VLOOKUP(BITRSHIFT('Type 0 NetIDs'!$B57,21),'NetID-DevAddr formats'!$B$4:$L$11,11,FALSE)),8)
&amp;"/"&amp;32-VLOOKUP(BITRSHIFT('Type 0 NetIDs'!$B57,21),'NetID-DevAddr formats'!$B$4:$L$11,11,FALSE)</f>
        <v>68000000/7</v>
      </c>
      <c r="L57" s="10"/>
      <c r="M57" s="10"/>
    </row>
    <row r="58" ht="51.0" customHeight="1">
      <c r="A58" s="25" t="str">
        <f>"0x"&amp;DEC2HEX('Type 0 NetIDs'!$B58, 6)</f>
        <v>0x000035</v>
      </c>
      <c r="B58" s="62">
        <v>53.0</v>
      </c>
      <c r="C58" s="63" t="str">
        <f>"6b'"&amp;DEC2BIN(MOD('Type 0 NetIDs'!$B58, 64), 6)</f>
        <v>6b'110101</v>
      </c>
      <c r="D58" s="64" t="s">
        <v>281</v>
      </c>
      <c r="E58" s="29" t="s">
        <v>282</v>
      </c>
      <c r="F58" s="64" t="s">
        <v>36</v>
      </c>
      <c r="G58" s="69">
        <v>43453.0</v>
      </c>
      <c r="H58" s="70" t="s">
        <v>283</v>
      </c>
      <c r="I58" s="28" t="s">
        <v>38</v>
      </c>
      <c r="J58" s="29"/>
      <c r="K58" s="31" t="str">
        <f>DEC2HEX(
BITLSHIFT(VLOOKUP(BITRSHIFT('Type 0 NetIDs'!$B58,21),'NetID-DevAddr formats'!$B$4:$L$11,6,FALSE),(32-VLOOKUP(BITRSHIFT('Type 0 NetIDs'!$B58,21),'NetID-DevAddr formats'!$B$4:$L$11,8,FALSE)))+
BITLSHIFT(BITAND('Type 0 NetIDs'!$B58,HEX2DEC("1FFFFF")),VLOOKUP(BITRSHIFT('Type 0 NetIDs'!$B58,21),'NetID-DevAddr formats'!$B$4:$L$11,11,FALSE)),8)
&amp;"/"&amp;32-VLOOKUP(BITRSHIFT('Type 0 NetIDs'!$B58,21),'NetID-DevAddr formats'!$B$4:$L$11,11,FALSE)</f>
        <v>6A000000/7</v>
      </c>
      <c r="L58" s="10"/>
      <c r="M58" s="10"/>
    </row>
    <row r="59" ht="14.25" customHeight="1">
      <c r="A59" s="25" t="str">
        <f>"0x"&amp;DEC2HEX('Type 0 NetIDs'!$B59, 6)</f>
        <v>0x000036</v>
      </c>
      <c r="B59" s="71">
        <v>54.0</v>
      </c>
      <c r="C59" s="27" t="str">
        <f>"6b'"&amp;DEC2BIN(MOD('Type 0 NetIDs'!$B59, 64), 6)</f>
        <v>6b'110110</v>
      </c>
      <c r="D59" s="28" t="s">
        <v>34</v>
      </c>
      <c r="E59" s="28" t="s">
        <v>287</v>
      </c>
      <c r="F59" s="28" t="s">
        <v>36</v>
      </c>
      <c r="G59" s="68">
        <v>43740.0</v>
      </c>
      <c r="H59" s="45" t="s">
        <v>288</v>
      </c>
      <c r="I59" s="28" t="s">
        <v>38</v>
      </c>
      <c r="J59" s="67"/>
      <c r="K59" s="31" t="str">
        <f>DEC2HEX(
BITLSHIFT(VLOOKUP(BITRSHIFT('Type 0 NetIDs'!$B59,21),'NetID-DevAddr formats'!$B$4:$L$11,6,FALSE),(32-VLOOKUP(BITRSHIFT('Type 0 NetIDs'!$B59,21),'NetID-DevAddr formats'!$B$4:$L$11,8,FALSE)))+
BITLSHIFT(BITAND('Type 0 NetIDs'!$B59,HEX2DEC("1FFFFF")),VLOOKUP(BITRSHIFT('Type 0 NetIDs'!$B59,21),'NetID-DevAddr formats'!$B$4:$L$11,11,FALSE)),8)
&amp;"/"&amp;32-VLOOKUP(BITRSHIFT('Type 0 NetIDs'!$B59,21),'NetID-DevAddr formats'!$B$4:$L$11,11,FALSE)</f>
        <v>6C000000/7</v>
      </c>
      <c r="L59" s="10"/>
      <c r="M59" s="10"/>
    </row>
    <row r="60" ht="14.25" customHeight="1">
      <c r="A60" s="25" t="str">
        <f>"0x"&amp;DEC2HEX('Type 0 NetIDs'!$B60, 6)</f>
        <v>0x000037</v>
      </c>
      <c r="B60" s="71">
        <v>55.0</v>
      </c>
      <c r="C60" s="27" t="str">
        <f>"6b'"&amp;DEC2BIN(MOD('Type 0 NetIDs'!$B60, 64), 6)</f>
        <v>6b'110111</v>
      </c>
      <c r="D60" s="28" t="s">
        <v>34</v>
      </c>
      <c r="E60" s="28" t="s">
        <v>292</v>
      </c>
      <c r="F60" s="28" t="s">
        <v>36</v>
      </c>
      <c r="G60" s="68">
        <v>43741.0</v>
      </c>
      <c r="H60" s="45" t="s">
        <v>293</v>
      </c>
      <c r="I60" s="28" t="s">
        <v>38</v>
      </c>
      <c r="J60" s="67"/>
      <c r="K60" s="31" t="str">
        <f>DEC2HEX(
BITLSHIFT(VLOOKUP(BITRSHIFT('Type 0 NetIDs'!$B60,21),'NetID-DevAddr formats'!$B$4:$L$11,6,FALSE),(32-VLOOKUP(BITRSHIFT('Type 0 NetIDs'!$B60,21),'NetID-DevAddr formats'!$B$4:$L$11,8,FALSE)))+
BITLSHIFT(BITAND('Type 0 NetIDs'!$B60,HEX2DEC("1FFFFF")),VLOOKUP(BITRSHIFT('Type 0 NetIDs'!$B60,21),'NetID-DevAddr formats'!$B$4:$L$11,11,FALSE)),8)
&amp;"/"&amp;32-VLOOKUP(BITRSHIFT('Type 0 NetIDs'!$B60,21),'NetID-DevAddr formats'!$B$4:$L$11,11,FALSE)</f>
        <v>6E000000/7</v>
      </c>
      <c r="L60" s="10"/>
      <c r="M60" s="10"/>
    </row>
    <row r="61" ht="14.25" customHeight="1">
      <c r="A61" s="25" t="str">
        <f>"0x"&amp;DEC2HEX('Type 0 NetIDs'!$B61, 6)</f>
        <v>0x000038</v>
      </c>
      <c r="B61" s="71">
        <v>56.0</v>
      </c>
      <c r="C61" s="27" t="str">
        <f>"6b'"&amp;DEC2BIN(MOD('Type 0 NetIDs'!$B61, 64), 6)</f>
        <v>6b'111000</v>
      </c>
      <c r="D61" s="28" t="s">
        <v>297</v>
      </c>
      <c r="E61" s="28" t="s">
        <v>298</v>
      </c>
      <c r="F61" s="28" t="s">
        <v>36</v>
      </c>
      <c r="G61" s="68">
        <v>43978.0</v>
      </c>
      <c r="H61" s="45" t="s">
        <v>299</v>
      </c>
      <c r="I61" s="28" t="s">
        <v>38</v>
      </c>
      <c r="J61" s="67"/>
      <c r="K61" s="31" t="str">
        <f>DEC2HEX(
BITLSHIFT(VLOOKUP(BITRSHIFT('Type 0 NetIDs'!$B61,21),'NetID-DevAddr formats'!$B$4:$L$11,6,FALSE),(32-VLOOKUP(BITRSHIFT('Type 0 NetIDs'!$B61,21),'NetID-DevAddr formats'!$B$4:$L$11,8,FALSE)))+
BITLSHIFT(BITAND('Type 0 NetIDs'!$B61,HEX2DEC("1FFFFF")),VLOOKUP(BITRSHIFT('Type 0 NetIDs'!$B61,21),'NetID-DevAddr formats'!$B$4:$L$11,11,FALSE)),8)
&amp;"/"&amp;32-VLOOKUP(BITRSHIFT('Type 0 NetIDs'!$B61,21),'NetID-DevAddr formats'!$B$4:$L$11,11,FALSE)</f>
        <v>70000000/7</v>
      </c>
      <c r="L61" s="10"/>
      <c r="M61" s="10"/>
    </row>
    <row r="62" ht="14.25" customHeight="1">
      <c r="A62" s="59" t="str">
        <f>"0x"&amp;DEC2HEX('Type 0 NetIDs'!$B62, 6)</f>
        <v>0x000039</v>
      </c>
      <c r="B62" s="72">
        <v>57.0</v>
      </c>
      <c r="C62" s="60" t="str">
        <f>"6b'"&amp;DEC2BIN(MOD('Type 0 NetIDs'!$B62, 64), 6)</f>
        <v>6b'111001</v>
      </c>
      <c r="D62" s="56" t="s">
        <v>34</v>
      </c>
      <c r="E62" s="56" t="s">
        <v>303</v>
      </c>
      <c r="F62" s="56" t="s">
        <v>36</v>
      </c>
      <c r="G62" s="73">
        <v>44456.0</v>
      </c>
      <c r="H62" s="74" t="s">
        <v>304</v>
      </c>
      <c r="I62" s="56" t="s">
        <v>38</v>
      </c>
      <c r="J62" s="75"/>
      <c r="K62" s="31" t="str">
        <f>DEC2HEX(
BITLSHIFT(VLOOKUP(BITRSHIFT('Type 0 NetIDs'!$B62,21),'NetID-DevAddr formats'!$B$4:$L$11,6,FALSE),(32-VLOOKUP(BITRSHIFT('Type 0 NetIDs'!$B62,21),'NetID-DevAddr formats'!$B$4:$L$11,8,FALSE)))+
BITLSHIFT(BITAND('Type 0 NetIDs'!$B62,HEX2DEC("1FFFFF")),VLOOKUP(BITRSHIFT('Type 0 NetIDs'!$B62,21),'NetID-DevAddr formats'!$B$4:$L$11,11,FALSE)),8)
&amp;"/"&amp;32-VLOOKUP(BITRSHIFT('Type 0 NetIDs'!$B62,21),'NetID-DevAddr formats'!$B$4:$L$11,11,FALSE)</f>
        <v>72000000/7</v>
      </c>
      <c r="L62" s="10"/>
      <c r="M62" s="10"/>
    </row>
    <row r="63" ht="14.25" customHeight="1">
      <c r="A63" s="10"/>
      <c r="B63" s="76" t="s">
        <v>867</v>
      </c>
      <c r="C63" s="76"/>
      <c r="D63" s="10"/>
      <c r="E63" s="10"/>
      <c r="F63" s="10"/>
      <c r="G63" s="16"/>
      <c r="H63" s="10"/>
      <c r="I63" s="10"/>
      <c r="J63" s="16"/>
      <c r="K63" s="10"/>
      <c r="L63" s="10"/>
      <c r="M63" s="10"/>
    </row>
    <row r="64" ht="14.25" customHeight="1">
      <c r="A64" s="10"/>
      <c r="D64" s="10"/>
      <c r="E64" s="10"/>
      <c r="F64" s="10"/>
      <c r="G64" s="16"/>
      <c r="H64" s="10"/>
      <c r="I64" s="10"/>
      <c r="J64" s="16"/>
      <c r="K64" s="10"/>
      <c r="L64" s="10"/>
      <c r="M64" s="10"/>
    </row>
    <row r="65" ht="14.25" customHeight="1">
      <c r="A65" s="10"/>
      <c r="B65" s="18"/>
      <c r="C65" s="18"/>
      <c r="D65" s="10"/>
      <c r="E65" s="10"/>
      <c r="F65" s="10"/>
      <c r="G65" s="16"/>
      <c r="H65" s="10"/>
      <c r="I65" s="10"/>
      <c r="J65" s="16"/>
      <c r="K65" s="10"/>
      <c r="L65" s="10"/>
      <c r="M65" s="10"/>
    </row>
    <row r="66" ht="14.25" customHeight="1">
      <c r="A66" s="10"/>
      <c r="B66" s="18"/>
      <c r="C66" s="18"/>
      <c r="D66" s="10"/>
      <c r="E66" s="10"/>
      <c r="F66" s="10"/>
      <c r="G66" s="16"/>
      <c r="H66" s="10"/>
      <c r="I66" s="10"/>
      <c r="J66" s="16"/>
      <c r="K66" s="10"/>
      <c r="L66" s="10"/>
      <c r="M66" s="10"/>
    </row>
    <row r="67" ht="14.25" customHeight="1">
      <c r="A67" s="10"/>
      <c r="B67" s="18"/>
      <c r="C67" s="18"/>
      <c r="D67" s="10"/>
      <c r="E67" s="10"/>
      <c r="F67" s="10"/>
      <c r="G67" s="16"/>
      <c r="H67" s="10"/>
      <c r="I67" s="10"/>
      <c r="J67" s="16"/>
      <c r="K67" s="10"/>
      <c r="L67" s="10"/>
      <c r="M67" s="10"/>
    </row>
    <row r="68" ht="14.25" customHeight="1">
      <c r="A68" s="10"/>
      <c r="B68" s="18"/>
      <c r="C68" s="18"/>
      <c r="D68" s="10"/>
      <c r="E68" s="10"/>
      <c r="F68" s="10"/>
      <c r="G68" s="16"/>
      <c r="H68" s="10"/>
      <c r="I68" s="10"/>
      <c r="J68" s="16"/>
      <c r="K68" s="10"/>
      <c r="L68" s="10"/>
      <c r="M68" s="10"/>
    </row>
    <row r="69" ht="14.25" customHeight="1">
      <c r="A69" s="10"/>
      <c r="B69" s="18"/>
      <c r="C69" s="18"/>
      <c r="D69" s="10"/>
      <c r="E69" s="10"/>
      <c r="F69" s="10"/>
      <c r="G69" s="16"/>
      <c r="H69" s="10"/>
      <c r="I69" s="10"/>
      <c r="J69" s="16"/>
      <c r="K69" s="10"/>
      <c r="L69" s="10"/>
      <c r="M69" s="10"/>
    </row>
    <row r="70" ht="14.25" customHeight="1">
      <c r="A70" s="10"/>
      <c r="B70" s="18"/>
      <c r="C70" s="18"/>
      <c r="D70" s="10"/>
      <c r="E70" s="10"/>
      <c r="F70" s="10"/>
      <c r="G70" s="16"/>
      <c r="H70" s="10"/>
      <c r="I70" s="10"/>
      <c r="J70" s="16"/>
      <c r="K70" s="10"/>
      <c r="L70" s="10"/>
      <c r="M70" s="10"/>
    </row>
    <row r="71" ht="14.25" customHeight="1">
      <c r="A71" s="10"/>
      <c r="B71" s="18"/>
      <c r="C71" s="18"/>
      <c r="D71" s="10"/>
      <c r="E71" s="10"/>
      <c r="F71" s="10"/>
      <c r="G71" s="16"/>
      <c r="H71" s="10"/>
      <c r="I71" s="10"/>
      <c r="J71" s="16"/>
      <c r="K71" s="10"/>
      <c r="L71" s="10"/>
      <c r="M71" s="10"/>
    </row>
    <row r="72" ht="14.25" customHeight="1">
      <c r="A72" s="10"/>
      <c r="B72" s="18"/>
      <c r="C72" s="18"/>
      <c r="D72" s="10"/>
      <c r="E72" s="10"/>
      <c r="F72" s="10"/>
      <c r="G72" s="16"/>
      <c r="H72" s="10"/>
      <c r="I72" s="10"/>
      <c r="J72" s="16"/>
      <c r="K72" s="10"/>
      <c r="L72" s="10"/>
      <c r="M72" s="10"/>
    </row>
    <row r="73" ht="14.25" customHeight="1">
      <c r="A73" s="10"/>
      <c r="B73" s="18"/>
      <c r="C73" s="18"/>
      <c r="D73" s="10"/>
      <c r="E73" s="10"/>
      <c r="F73" s="10"/>
      <c r="G73" s="16"/>
      <c r="H73" s="10"/>
      <c r="I73" s="10"/>
      <c r="J73" s="16"/>
      <c r="K73" s="10"/>
      <c r="L73" s="10"/>
      <c r="M73" s="10"/>
    </row>
    <row r="74" ht="14.25" customHeight="1">
      <c r="A74" s="10"/>
      <c r="B74" s="18"/>
      <c r="C74" s="18"/>
      <c r="D74" s="10"/>
      <c r="E74" s="10"/>
      <c r="F74" s="10"/>
      <c r="G74" s="16"/>
      <c r="H74" s="10"/>
      <c r="I74" s="10"/>
      <c r="J74" s="16"/>
      <c r="K74" s="10"/>
      <c r="L74" s="10"/>
      <c r="M74" s="10"/>
    </row>
    <row r="75" ht="14.25" customHeight="1">
      <c r="A75" s="10"/>
      <c r="B75" s="18"/>
      <c r="C75" s="18"/>
      <c r="D75" s="10"/>
      <c r="E75" s="10"/>
      <c r="F75" s="10"/>
      <c r="G75" s="16"/>
      <c r="H75" s="10"/>
      <c r="I75" s="10"/>
      <c r="J75" s="16"/>
      <c r="K75" s="10"/>
      <c r="L75" s="10"/>
      <c r="M75" s="10"/>
    </row>
    <row r="76" ht="14.25" customHeight="1">
      <c r="A76" s="10"/>
      <c r="B76" s="18"/>
      <c r="C76" s="18"/>
      <c r="D76" s="10"/>
      <c r="E76" s="10"/>
      <c r="F76" s="10"/>
      <c r="G76" s="16"/>
      <c r="H76" s="10"/>
      <c r="I76" s="10"/>
      <c r="J76" s="16"/>
      <c r="K76" s="10"/>
      <c r="L76" s="10"/>
      <c r="M76" s="10"/>
    </row>
    <row r="77" ht="14.25" customHeight="1">
      <c r="A77" s="10"/>
      <c r="B77" s="18"/>
      <c r="C77" s="18"/>
      <c r="D77" s="10"/>
      <c r="E77" s="10"/>
      <c r="F77" s="10"/>
      <c r="G77" s="16"/>
      <c r="H77" s="10"/>
      <c r="I77" s="10"/>
      <c r="J77" s="16"/>
      <c r="K77" s="10"/>
      <c r="L77" s="10"/>
      <c r="M77" s="10"/>
    </row>
    <row r="78" ht="14.25" customHeight="1">
      <c r="A78" s="10"/>
      <c r="B78" s="18"/>
      <c r="C78" s="18"/>
      <c r="D78" s="10"/>
      <c r="E78" s="10"/>
      <c r="F78" s="10"/>
      <c r="G78" s="16"/>
      <c r="H78" s="10"/>
      <c r="I78" s="10"/>
      <c r="J78" s="16"/>
      <c r="K78" s="10"/>
      <c r="L78" s="10"/>
      <c r="M78" s="10"/>
    </row>
    <row r="79" ht="14.25" customHeight="1">
      <c r="A79" s="10"/>
      <c r="B79" s="18"/>
      <c r="C79" s="18"/>
      <c r="D79" s="10"/>
      <c r="E79" s="10"/>
      <c r="F79" s="10"/>
      <c r="G79" s="16"/>
      <c r="H79" s="10"/>
      <c r="I79" s="10"/>
      <c r="J79" s="16"/>
      <c r="K79" s="10"/>
      <c r="L79" s="10"/>
      <c r="M79" s="10"/>
    </row>
    <row r="80" ht="14.25" customHeight="1">
      <c r="A80" s="10"/>
      <c r="B80" s="18"/>
      <c r="C80" s="18"/>
      <c r="D80" s="10"/>
      <c r="E80" s="10"/>
      <c r="F80" s="10"/>
      <c r="G80" s="16"/>
      <c r="H80" s="10"/>
      <c r="I80" s="10"/>
      <c r="J80" s="16"/>
      <c r="K80" s="10"/>
      <c r="L80" s="10"/>
      <c r="M80" s="10"/>
    </row>
    <row r="81" ht="14.25" customHeight="1">
      <c r="A81" s="10"/>
      <c r="B81" s="18"/>
      <c r="C81" s="18"/>
      <c r="D81" s="10"/>
      <c r="E81" s="10"/>
      <c r="F81" s="10"/>
      <c r="G81" s="16"/>
      <c r="H81" s="10"/>
      <c r="I81" s="10"/>
      <c r="J81" s="16"/>
      <c r="K81" s="10"/>
      <c r="L81" s="10"/>
      <c r="M81" s="10"/>
    </row>
    <row r="82" ht="14.25" customHeight="1">
      <c r="A82" s="10"/>
      <c r="B82" s="18"/>
      <c r="C82" s="18"/>
      <c r="D82" s="10"/>
      <c r="E82" s="10"/>
      <c r="F82" s="10"/>
      <c r="G82" s="16"/>
      <c r="H82" s="10"/>
      <c r="I82" s="10"/>
      <c r="J82" s="16"/>
      <c r="K82" s="10"/>
      <c r="L82" s="10"/>
      <c r="M82" s="10"/>
    </row>
    <row r="83" ht="14.25" customHeight="1">
      <c r="A83" s="10"/>
      <c r="B83" s="18"/>
      <c r="C83" s="18"/>
      <c r="D83" s="10"/>
      <c r="E83" s="10"/>
      <c r="F83" s="10"/>
      <c r="G83" s="16"/>
      <c r="H83" s="10"/>
      <c r="I83" s="10"/>
      <c r="J83" s="16"/>
      <c r="K83" s="10"/>
      <c r="L83" s="10"/>
      <c r="M83" s="10"/>
    </row>
    <row r="84" ht="14.25" customHeight="1">
      <c r="A84" s="10"/>
      <c r="B84" s="18"/>
      <c r="C84" s="18"/>
      <c r="D84" s="10"/>
      <c r="E84" s="10"/>
      <c r="F84" s="10"/>
      <c r="G84" s="16"/>
      <c r="H84" s="10"/>
      <c r="I84" s="10"/>
      <c r="J84" s="16"/>
      <c r="K84" s="10"/>
      <c r="L84" s="10"/>
      <c r="M84" s="10"/>
    </row>
    <row r="85" ht="14.25" customHeight="1">
      <c r="A85" s="10"/>
      <c r="B85" s="18"/>
      <c r="C85" s="18"/>
      <c r="D85" s="10"/>
      <c r="E85" s="10"/>
      <c r="F85" s="10"/>
      <c r="G85" s="16"/>
      <c r="H85" s="10"/>
      <c r="I85" s="10"/>
      <c r="J85" s="16"/>
      <c r="K85" s="10"/>
      <c r="L85" s="10"/>
      <c r="M85" s="10"/>
    </row>
    <row r="86" ht="14.25" customHeight="1">
      <c r="A86" s="10"/>
      <c r="B86" s="18"/>
      <c r="C86" s="18"/>
      <c r="D86" s="10"/>
      <c r="E86" s="10"/>
      <c r="F86" s="10"/>
      <c r="G86" s="16"/>
      <c r="H86" s="10"/>
      <c r="I86" s="10"/>
      <c r="J86" s="16"/>
      <c r="K86" s="10"/>
      <c r="L86" s="10"/>
      <c r="M86" s="10"/>
    </row>
    <row r="87" ht="14.25" customHeight="1">
      <c r="A87" s="10"/>
      <c r="B87" s="18"/>
      <c r="C87" s="18"/>
      <c r="D87" s="10"/>
      <c r="E87" s="10"/>
      <c r="F87" s="10"/>
      <c r="G87" s="16"/>
      <c r="H87" s="10"/>
      <c r="I87" s="10"/>
      <c r="J87" s="16"/>
      <c r="K87" s="10"/>
      <c r="L87" s="10"/>
      <c r="M87" s="10"/>
    </row>
    <row r="88" ht="14.25" customHeight="1">
      <c r="A88" s="10"/>
      <c r="B88" s="18"/>
      <c r="C88" s="18"/>
      <c r="D88" s="10"/>
      <c r="E88" s="10"/>
      <c r="F88" s="10"/>
      <c r="G88" s="16"/>
      <c r="H88" s="10"/>
      <c r="I88" s="10"/>
      <c r="J88" s="16"/>
      <c r="K88" s="10"/>
      <c r="L88" s="10"/>
      <c r="M88" s="10"/>
    </row>
    <row r="89" ht="14.25" customHeight="1">
      <c r="A89" s="10"/>
      <c r="B89" s="18"/>
      <c r="C89" s="18"/>
      <c r="D89" s="10"/>
      <c r="E89" s="10"/>
      <c r="F89" s="10"/>
      <c r="G89" s="16"/>
      <c r="H89" s="10"/>
      <c r="I89" s="10"/>
      <c r="J89" s="16"/>
      <c r="K89" s="10"/>
      <c r="L89" s="10"/>
      <c r="M89" s="10"/>
    </row>
    <row r="90" ht="14.25" customHeight="1">
      <c r="A90" s="10"/>
      <c r="B90" s="18"/>
      <c r="C90" s="18"/>
      <c r="D90" s="10"/>
      <c r="E90" s="10"/>
      <c r="F90" s="10"/>
      <c r="G90" s="16"/>
      <c r="H90" s="10"/>
      <c r="I90" s="10"/>
      <c r="J90" s="16"/>
      <c r="K90" s="10"/>
      <c r="L90" s="10"/>
      <c r="M90" s="10"/>
    </row>
    <row r="91" ht="14.25" customHeight="1">
      <c r="A91" s="10"/>
      <c r="B91" s="18"/>
      <c r="C91" s="18"/>
      <c r="D91" s="10"/>
      <c r="E91" s="10"/>
      <c r="F91" s="10"/>
      <c r="G91" s="16"/>
      <c r="H91" s="10"/>
      <c r="I91" s="10"/>
      <c r="J91" s="16"/>
      <c r="K91" s="10"/>
      <c r="L91" s="10"/>
      <c r="M91" s="10"/>
    </row>
    <row r="92" ht="14.25" customHeight="1">
      <c r="A92" s="10"/>
      <c r="B92" s="18"/>
      <c r="C92" s="18"/>
      <c r="D92" s="10"/>
      <c r="E92" s="10"/>
      <c r="F92" s="10"/>
      <c r="G92" s="16"/>
      <c r="H92" s="10"/>
      <c r="I92" s="10"/>
      <c r="J92" s="16"/>
      <c r="K92" s="10"/>
      <c r="L92" s="10"/>
      <c r="M92" s="10"/>
    </row>
    <row r="93" ht="14.25" customHeight="1">
      <c r="A93" s="10"/>
      <c r="B93" s="18"/>
      <c r="C93" s="18"/>
      <c r="D93" s="10"/>
      <c r="E93" s="10"/>
      <c r="F93" s="10"/>
      <c r="G93" s="16"/>
      <c r="H93" s="10"/>
      <c r="I93" s="10"/>
      <c r="J93" s="16"/>
      <c r="K93" s="10"/>
      <c r="L93" s="10"/>
      <c r="M93" s="10"/>
    </row>
    <row r="94" ht="14.25" customHeight="1">
      <c r="A94" s="10"/>
      <c r="B94" s="18"/>
      <c r="C94" s="18"/>
      <c r="D94" s="10"/>
      <c r="E94" s="10"/>
      <c r="F94" s="10"/>
      <c r="G94" s="16"/>
      <c r="H94" s="10"/>
      <c r="I94" s="10"/>
      <c r="J94" s="16"/>
      <c r="K94" s="10"/>
      <c r="L94" s="10"/>
      <c r="M94" s="10"/>
    </row>
    <row r="95" ht="14.25" customHeight="1">
      <c r="A95" s="10"/>
      <c r="B95" s="18"/>
      <c r="C95" s="18"/>
      <c r="D95" s="10"/>
      <c r="E95" s="10"/>
      <c r="F95" s="10"/>
      <c r="G95" s="16"/>
      <c r="H95" s="10"/>
      <c r="I95" s="10"/>
      <c r="J95" s="16"/>
      <c r="K95" s="10"/>
      <c r="L95" s="10"/>
      <c r="M95" s="10"/>
    </row>
    <row r="96" ht="14.25" customHeight="1">
      <c r="A96" s="10"/>
      <c r="B96" s="18"/>
      <c r="C96" s="18"/>
      <c r="D96" s="10"/>
      <c r="E96" s="10"/>
      <c r="F96" s="10"/>
      <c r="G96" s="16"/>
      <c r="H96" s="10"/>
      <c r="I96" s="10"/>
      <c r="J96" s="16"/>
      <c r="K96" s="10"/>
      <c r="L96" s="10"/>
      <c r="M96" s="10"/>
    </row>
    <row r="97" ht="14.25" customHeight="1">
      <c r="A97" s="10"/>
      <c r="B97" s="18"/>
      <c r="C97" s="18"/>
      <c r="D97" s="10"/>
      <c r="E97" s="10"/>
      <c r="F97" s="10"/>
      <c r="G97" s="16"/>
      <c r="H97" s="10"/>
      <c r="I97" s="10"/>
      <c r="J97" s="16"/>
      <c r="K97" s="10"/>
      <c r="L97" s="10"/>
      <c r="M97" s="10"/>
    </row>
    <row r="98" ht="14.25" customHeight="1">
      <c r="A98" s="10"/>
      <c r="B98" s="18"/>
      <c r="C98" s="18"/>
      <c r="D98" s="10"/>
      <c r="E98" s="10"/>
      <c r="F98" s="10"/>
      <c r="G98" s="16"/>
      <c r="H98" s="10"/>
      <c r="I98" s="10"/>
      <c r="J98" s="16"/>
      <c r="K98" s="10"/>
      <c r="L98" s="10"/>
      <c r="M98" s="10"/>
    </row>
    <row r="99" ht="14.25" customHeight="1">
      <c r="A99" s="10"/>
      <c r="B99" s="18"/>
      <c r="C99" s="18"/>
      <c r="D99" s="10"/>
      <c r="E99" s="10"/>
      <c r="F99" s="10"/>
      <c r="G99" s="16"/>
      <c r="H99" s="10"/>
      <c r="I99" s="10"/>
      <c r="J99" s="16"/>
      <c r="K99" s="10"/>
      <c r="L99" s="10"/>
      <c r="M99" s="10"/>
    </row>
    <row r="100" ht="14.25" customHeight="1">
      <c r="A100" s="10"/>
      <c r="B100" s="18"/>
      <c r="C100" s="18"/>
      <c r="D100" s="10"/>
      <c r="E100" s="10"/>
      <c r="F100" s="10"/>
      <c r="G100" s="16"/>
      <c r="H100" s="10"/>
      <c r="I100" s="10"/>
      <c r="J100" s="16"/>
      <c r="K100" s="10"/>
      <c r="L100" s="10"/>
      <c r="M100" s="10"/>
    </row>
  </sheetData>
  <mergeCells count="4">
    <mergeCell ref="B1:J1"/>
    <mergeCell ref="A2:D2"/>
    <mergeCell ref="E2:F2"/>
    <mergeCell ref="H2:I2"/>
  </mergeCells>
  <hyperlinks>
    <hyperlink r:id="rId1" ref="H21"/>
    <hyperlink r:id="rId2" ref="H58"/>
    <hyperlink r:id="rId3" ref="H59"/>
    <hyperlink r:id="rId4" ref="H60"/>
    <hyperlink r:id="rId5" ref="H61"/>
  </hyperlinks>
  <printOptions/>
  <pageMargins bottom="0.75" footer="0.0" header="0.0" left="0.7" right="0.7" top="0.75"/>
  <pageSetup paperSize="9" scale="45" orientation="portrait"/>
  <drawing r:id="rId6"/>
  <tableParts count="1">
    <tablePart r:id="rId8"/>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2.14"/>
    <col customWidth="1" min="2" max="2" width="15.71"/>
    <col customWidth="1" min="3" max="3" width="18.0"/>
    <col customWidth="1" min="4" max="4" width="18.71"/>
    <col customWidth="1" min="5" max="5" width="23.0"/>
    <col customWidth="1" min="6" max="6" width="17.71"/>
    <col customWidth="1" min="7" max="7" width="16.43"/>
    <col customWidth="1" min="8" max="8" width="41.43"/>
    <col customWidth="1" min="9" max="9" width="24.43"/>
    <col customWidth="1" min="10" max="10" width="60.0"/>
    <col customWidth="1" min="11" max="11" width="13.0"/>
    <col customWidth="1" min="12" max="31" width="8.43"/>
  </cols>
  <sheetData>
    <row r="1" ht="14.25" customHeight="1">
      <c r="A1" s="77"/>
      <c r="B1" s="11" t="s">
        <v>863</v>
      </c>
      <c r="K1" s="10"/>
      <c r="L1" s="10"/>
      <c r="M1" s="10"/>
      <c r="N1" s="10"/>
      <c r="O1" s="10"/>
      <c r="P1" s="10"/>
      <c r="Q1" s="10"/>
      <c r="R1" s="10"/>
      <c r="S1" s="10"/>
      <c r="T1" s="10"/>
      <c r="U1" s="10"/>
      <c r="V1" s="10"/>
      <c r="W1" s="10"/>
      <c r="X1" s="10"/>
      <c r="Y1" s="10"/>
      <c r="Z1" s="10"/>
      <c r="AA1" s="10"/>
      <c r="AB1" s="10"/>
      <c r="AC1" s="10"/>
      <c r="AD1" s="10"/>
      <c r="AE1" s="10"/>
    </row>
    <row r="2" ht="33.0" customHeight="1">
      <c r="A2" s="12" t="s">
        <v>868</v>
      </c>
      <c r="B2" s="13"/>
      <c r="C2" s="13"/>
      <c r="D2" s="14"/>
      <c r="E2" s="15" t="s">
        <v>869</v>
      </c>
      <c r="H2" s="16"/>
      <c r="I2" s="78" t="s">
        <v>866</v>
      </c>
      <c r="K2" s="10"/>
      <c r="L2" s="10"/>
      <c r="M2" s="10"/>
      <c r="N2" s="10"/>
      <c r="O2" s="10"/>
      <c r="P2" s="10"/>
      <c r="Q2" s="10"/>
      <c r="R2" s="10"/>
      <c r="S2" s="10"/>
      <c r="T2" s="10"/>
      <c r="U2" s="10"/>
      <c r="V2" s="10"/>
      <c r="W2" s="10"/>
      <c r="X2" s="10"/>
      <c r="Y2" s="10"/>
      <c r="Z2" s="10"/>
      <c r="AA2" s="10"/>
      <c r="AB2" s="10"/>
      <c r="AC2" s="10"/>
      <c r="AD2" s="10"/>
      <c r="AE2" s="10"/>
    </row>
    <row r="3" ht="14.25" customHeight="1">
      <c r="A3" s="77"/>
      <c r="B3" s="79"/>
      <c r="C3" s="79"/>
      <c r="D3" s="10"/>
      <c r="E3" s="10"/>
      <c r="F3" s="10"/>
      <c r="G3" s="16"/>
      <c r="H3" s="10"/>
      <c r="I3" s="10"/>
      <c r="J3" s="16"/>
      <c r="K3" s="10"/>
      <c r="L3" s="10"/>
      <c r="M3" s="10"/>
      <c r="N3" s="10"/>
      <c r="O3" s="10"/>
      <c r="P3" s="10"/>
      <c r="Q3" s="10"/>
      <c r="R3" s="10"/>
      <c r="S3" s="10"/>
      <c r="T3" s="10"/>
      <c r="U3" s="10"/>
      <c r="V3" s="10"/>
      <c r="W3" s="10"/>
      <c r="X3" s="10"/>
      <c r="Y3" s="10"/>
      <c r="Z3" s="10"/>
      <c r="AA3" s="10"/>
      <c r="AB3" s="10"/>
      <c r="AC3" s="10"/>
      <c r="AD3" s="10"/>
      <c r="AE3" s="10"/>
    </row>
    <row r="4" ht="14.25" customHeight="1">
      <c r="A4" s="80" t="s">
        <v>7</v>
      </c>
      <c r="B4" s="81" t="s">
        <v>8</v>
      </c>
      <c r="C4" s="81" t="s">
        <v>9</v>
      </c>
      <c r="D4" s="82" t="s">
        <v>10</v>
      </c>
      <c r="E4" s="82" t="s">
        <v>11</v>
      </c>
      <c r="F4" s="82" t="s">
        <v>12</v>
      </c>
      <c r="G4" s="83" t="s">
        <v>13</v>
      </c>
      <c r="H4" s="82" t="s">
        <v>14</v>
      </c>
      <c r="I4" s="82" t="s">
        <v>3</v>
      </c>
      <c r="J4" s="83" t="s">
        <v>15</v>
      </c>
      <c r="K4" s="84" t="s">
        <v>16</v>
      </c>
      <c r="L4" s="24"/>
      <c r="M4" s="24"/>
      <c r="N4" s="24"/>
      <c r="O4" s="24"/>
      <c r="P4" s="24"/>
      <c r="Q4" s="24"/>
      <c r="R4" s="24"/>
      <c r="S4" s="24"/>
      <c r="T4" s="24"/>
      <c r="U4" s="24"/>
      <c r="V4" s="24"/>
      <c r="W4" s="24"/>
      <c r="X4" s="24"/>
      <c r="Y4" s="24"/>
      <c r="Z4" s="24"/>
      <c r="AA4" s="24"/>
      <c r="AB4" s="24"/>
      <c r="AC4" s="24"/>
      <c r="AD4" s="24"/>
      <c r="AE4" s="24"/>
    </row>
    <row r="5" ht="14.25" customHeight="1">
      <c r="A5" s="25" t="str">
        <f t="shared" ref="A5:A51" si="1">"0x"&amp;DEC2HEX(B5)</f>
        <v>0x600000</v>
      </c>
      <c r="B5" s="27">
        <v>6291456.0</v>
      </c>
      <c r="C5" s="27" t="str">
        <f t="shared" ref="C5:C51" si="2">"11b'"&amp;DEC2BIN(MOD(B5/256, 256), 3)&amp;DEC2BIN(MOD(B5, 256), 8)</f>
        <v>11b'00000000000</v>
      </c>
      <c r="D5" s="85"/>
      <c r="E5" s="85" t="s">
        <v>308</v>
      </c>
      <c r="F5" s="85"/>
      <c r="G5" s="86"/>
      <c r="H5" s="85"/>
      <c r="I5" s="85"/>
      <c r="J5" s="86"/>
      <c r="K5" s="87" t="str">
        <f>DEC2HEX(BITLSHIFT(VLOOKUP(BITRSHIFT('Type 3 NetIDs'!$B5,21),'NetID-DevAddr formats'!$B$4:$L$11,6,FALSE),(32-VLOOKUP(BITRSHIFT('Type 3 NetIDs'!$B5,21),'NetID-DevAddr formats'!$B$4:$L$11,8,FALSE)))+BITLSHIFT(BITAND('Type 3 NetIDs'!$B5,HEX2DEC("1FFFFF")),VLOOKUP(BITRSHIFT('Type 3 NetIDs'!$B5,21),'NetID-DevAddr formats'!$B$4:$L$11,11,FALSE)),8)&amp;"/"&amp;32-VLOOKUP(BITRSHIFT('Type 3 NetIDs'!$B5,21),'NetID-DevAddr formats'!$B$4:$L$11,11,FALSE)</f>
        <v>E0000000/15</v>
      </c>
      <c r="L5" s="24"/>
      <c r="M5" s="24"/>
      <c r="N5" s="24"/>
      <c r="O5" s="24"/>
      <c r="P5" s="24"/>
      <c r="Q5" s="24"/>
      <c r="R5" s="24"/>
      <c r="S5" s="24"/>
      <c r="T5" s="24"/>
      <c r="U5" s="24"/>
      <c r="V5" s="24"/>
      <c r="W5" s="24"/>
      <c r="X5" s="24"/>
      <c r="Y5" s="24"/>
      <c r="Z5" s="24"/>
      <c r="AA5" s="24"/>
      <c r="AB5" s="24"/>
      <c r="AC5" s="24"/>
      <c r="AD5" s="24"/>
      <c r="AE5" s="24"/>
    </row>
    <row r="6" ht="14.25" customHeight="1">
      <c r="A6" s="25" t="str">
        <f t="shared" si="1"/>
        <v>0x600001</v>
      </c>
      <c r="B6" s="27">
        <v>6291457.0</v>
      </c>
      <c r="C6" s="27" t="str">
        <f t="shared" si="2"/>
        <v>11b'00000000001</v>
      </c>
      <c r="D6" s="28" t="s">
        <v>311</v>
      </c>
      <c r="E6" s="32" t="s">
        <v>312</v>
      </c>
      <c r="F6" s="28" t="s">
        <v>45</v>
      </c>
      <c r="G6" s="68">
        <v>42874.0</v>
      </c>
      <c r="H6" s="45" t="s">
        <v>313</v>
      </c>
      <c r="I6" s="28" t="s">
        <v>38</v>
      </c>
      <c r="J6" s="88" t="s">
        <v>219</v>
      </c>
      <c r="K6" s="87" t="str">
        <f>DEC2HEX(BITLSHIFT(VLOOKUP(BITRSHIFT('Type 3 NetIDs'!$B6,21),'NetID-DevAddr formats'!$B$4:$L$11,6,FALSE),(32-VLOOKUP(BITRSHIFT('Type 3 NetIDs'!$B6,21),'NetID-DevAddr formats'!$B$4:$L$11,8,FALSE)))+BITLSHIFT(BITAND('Type 3 NetIDs'!$B6,HEX2DEC("1FFFFF")),VLOOKUP(BITRSHIFT('Type 3 NetIDs'!$B6,21),'NetID-DevAddr formats'!$B$4:$L$11,11,FALSE)),8)&amp;"/"&amp;32-VLOOKUP(BITRSHIFT('Type 3 NetIDs'!$B6,21),'NetID-DevAddr formats'!$B$4:$L$11,11,FALSE)</f>
        <v>E0020000/15</v>
      </c>
      <c r="L6" s="10"/>
      <c r="M6" s="10"/>
      <c r="N6" s="10"/>
      <c r="O6" s="10"/>
      <c r="P6" s="10"/>
      <c r="Q6" s="10"/>
      <c r="R6" s="10"/>
      <c r="S6" s="10"/>
      <c r="T6" s="10"/>
      <c r="U6" s="10"/>
      <c r="V6" s="10"/>
      <c r="W6" s="10"/>
      <c r="X6" s="10"/>
      <c r="Y6" s="10"/>
      <c r="Z6" s="10"/>
      <c r="AA6" s="10"/>
      <c r="AB6" s="10"/>
      <c r="AC6" s="10"/>
      <c r="AD6" s="10"/>
      <c r="AE6" s="10"/>
    </row>
    <row r="7" ht="14.25" customHeight="1">
      <c r="A7" s="25" t="str">
        <f t="shared" si="1"/>
        <v>0x600002</v>
      </c>
      <c r="B7" s="27">
        <v>6291458.0</v>
      </c>
      <c r="C7" s="27" t="str">
        <f t="shared" si="2"/>
        <v>11b'00000000010</v>
      </c>
      <c r="D7" s="28" t="s">
        <v>43</v>
      </c>
      <c r="E7" s="32" t="s">
        <v>316</v>
      </c>
      <c r="F7" s="28" t="s">
        <v>45</v>
      </c>
      <c r="G7" s="68">
        <v>42874.0</v>
      </c>
      <c r="H7" s="40" t="s">
        <v>317</v>
      </c>
      <c r="I7" s="28" t="s">
        <v>38</v>
      </c>
      <c r="J7" s="67" t="s">
        <v>318</v>
      </c>
      <c r="K7" s="87" t="str">
        <f>DEC2HEX(BITLSHIFT(VLOOKUP(BITRSHIFT('Type 3 NetIDs'!$B7,21),'NetID-DevAddr formats'!$B$4:$L$11,6,FALSE),(32-VLOOKUP(BITRSHIFT('Type 3 NetIDs'!$B7,21),'NetID-DevAddr formats'!$B$4:$L$11,8,FALSE)))+BITLSHIFT(BITAND('Type 3 NetIDs'!$B7,HEX2DEC("1FFFFF")),VLOOKUP(BITRSHIFT('Type 3 NetIDs'!$B7,21),'NetID-DevAddr formats'!$B$4:$L$11,11,FALSE)),8)&amp;"/"&amp;32-VLOOKUP(BITRSHIFT('Type 3 NetIDs'!$B7,21),'NetID-DevAddr formats'!$B$4:$L$11,11,FALSE)</f>
        <v>E0040000/15</v>
      </c>
      <c r="L7" s="10"/>
      <c r="M7" s="10"/>
      <c r="N7" s="10"/>
      <c r="O7" s="10"/>
      <c r="P7" s="10"/>
      <c r="Q7" s="10"/>
      <c r="R7" s="10"/>
      <c r="S7" s="10"/>
      <c r="T7" s="10"/>
      <c r="U7" s="10"/>
      <c r="V7" s="10"/>
      <c r="W7" s="10"/>
      <c r="X7" s="10"/>
      <c r="Y7" s="10"/>
      <c r="Z7" s="10"/>
      <c r="AA7" s="10"/>
      <c r="AB7" s="10"/>
      <c r="AC7" s="10"/>
      <c r="AD7" s="10"/>
      <c r="AE7" s="10"/>
    </row>
    <row r="8" ht="14.25" customHeight="1">
      <c r="A8" s="25" t="str">
        <f t="shared" si="1"/>
        <v>0x600003</v>
      </c>
      <c r="B8" s="27">
        <v>6291459.0</v>
      </c>
      <c r="C8" s="27" t="str">
        <f t="shared" si="2"/>
        <v>11b'00000000011</v>
      </c>
      <c r="D8" s="28" t="s">
        <v>34</v>
      </c>
      <c r="E8" s="41" t="s">
        <v>321</v>
      </c>
      <c r="F8" s="28" t="s">
        <v>45</v>
      </c>
      <c r="G8" s="68">
        <v>42874.0</v>
      </c>
      <c r="H8" s="45" t="s">
        <v>322</v>
      </c>
      <c r="I8" s="28" t="s">
        <v>38</v>
      </c>
      <c r="J8" s="67"/>
      <c r="K8" s="87" t="str">
        <f>DEC2HEX(BITLSHIFT(VLOOKUP(BITRSHIFT('Type 3 NetIDs'!$B8,21),'NetID-DevAddr formats'!$B$4:$L$11,6,FALSE),(32-VLOOKUP(BITRSHIFT('Type 3 NetIDs'!$B8,21),'NetID-DevAddr formats'!$B$4:$L$11,8,FALSE)))+BITLSHIFT(BITAND('Type 3 NetIDs'!$B8,HEX2DEC("1FFFFF")),VLOOKUP(BITRSHIFT('Type 3 NetIDs'!$B8,21),'NetID-DevAddr formats'!$B$4:$L$11,11,FALSE)),8)&amp;"/"&amp;32-VLOOKUP(BITRSHIFT('Type 3 NetIDs'!$B8,21),'NetID-DevAddr formats'!$B$4:$L$11,11,FALSE)</f>
        <v>E0060000/15</v>
      </c>
      <c r="L8" s="10"/>
      <c r="M8" s="10"/>
      <c r="N8" s="10"/>
      <c r="O8" s="10"/>
      <c r="P8" s="10"/>
      <c r="Q8" s="10"/>
      <c r="R8" s="10"/>
      <c r="S8" s="10"/>
      <c r="T8" s="10"/>
      <c r="U8" s="10"/>
      <c r="V8" s="10"/>
      <c r="W8" s="10"/>
      <c r="X8" s="10"/>
      <c r="Y8" s="10"/>
      <c r="Z8" s="10"/>
      <c r="AA8" s="10"/>
      <c r="AB8" s="10"/>
      <c r="AC8" s="10"/>
      <c r="AD8" s="10"/>
      <c r="AE8" s="10"/>
    </row>
    <row r="9" ht="14.25" customHeight="1">
      <c r="A9" s="25" t="str">
        <f t="shared" si="1"/>
        <v>0x600004</v>
      </c>
      <c r="B9" s="27">
        <v>6291460.0</v>
      </c>
      <c r="C9" s="27" t="str">
        <f t="shared" si="2"/>
        <v>11b'00000000100</v>
      </c>
      <c r="D9" s="28" t="s">
        <v>325</v>
      </c>
      <c r="E9" s="32" t="s">
        <v>326</v>
      </c>
      <c r="F9" s="28" t="s">
        <v>45</v>
      </c>
      <c r="G9" s="68">
        <v>42895.0</v>
      </c>
      <c r="H9" s="28" t="s">
        <v>327</v>
      </c>
      <c r="I9" s="28" t="s">
        <v>38</v>
      </c>
      <c r="J9" s="67"/>
      <c r="K9" s="87" t="str">
        <f>DEC2HEX(BITLSHIFT(VLOOKUP(BITRSHIFT('Type 3 NetIDs'!$B9,21),'NetID-DevAddr formats'!$B$4:$L$11,6,FALSE),(32-VLOOKUP(BITRSHIFT('Type 3 NetIDs'!$B9,21),'NetID-DevAddr formats'!$B$4:$L$11,8,FALSE)))+BITLSHIFT(BITAND('Type 3 NetIDs'!$B9,HEX2DEC("1FFFFF")),VLOOKUP(BITRSHIFT('Type 3 NetIDs'!$B9,21),'NetID-DevAddr formats'!$B$4:$L$11,11,FALSE)),8)&amp;"/"&amp;32-VLOOKUP(BITRSHIFT('Type 3 NetIDs'!$B9,21),'NetID-DevAddr formats'!$B$4:$L$11,11,FALSE)</f>
        <v>E0080000/15</v>
      </c>
      <c r="L9" s="10"/>
      <c r="M9" s="10"/>
      <c r="N9" s="10"/>
      <c r="O9" s="10"/>
      <c r="P9" s="10"/>
      <c r="Q9" s="10"/>
      <c r="R9" s="10"/>
      <c r="S9" s="10"/>
      <c r="T9" s="10"/>
      <c r="U9" s="10"/>
      <c r="V9" s="10"/>
      <c r="W9" s="10"/>
      <c r="X9" s="10"/>
      <c r="Y9" s="10"/>
      <c r="Z9" s="10"/>
      <c r="AA9" s="10"/>
      <c r="AB9" s="10"/>
      <c r="AC9" s="10"/>
      <c r="AD9" s="10"/>
      <c r="AE9" s="10"/>
    </row>
    <row r="10" ht="14.25" customHeight="1">
      <c r="A10" s="25" t="str">
        <f t="shared" si="1"/>
        <v>0x600005</v>
      </c>
      <c r="B10" s="27">
        <v>6291461.0</v>
      </c>
      <c r="C10" s="27" t="str">
        <f t="shared" si="2"/>
        <v>11b'00000000101</v>
      </c>
      <c r="D10" s="28" t="s">
        <v>34</v>
      </c>
      <c r="E10" s="32" t="s">
        <v>330</v>
      </c>
      <c r="F10" s="28" t="s">
        <v>45</v>
      </c>
      <c r="G10" s="68">
        <v>42895.0</v>
      </c>
      <c r="H10" s="28" t="s">
        <v>331</v>
      </c>
      <c r="I10" s="28" t="s">
        <v>38</v>
      </c>
      <c r="J10" s="67"/>
      <c r="K10" s="87" t="str">
        <f>DEC2HEX(BITLSHIFT(VLOOKUP(BITRSHIFT('Type 3 NetIDs'!$B10,21),'NetID-DevAddr formats'!$B$4:$L$11,6,FALSE),(32-VLOOKUP(BITRSHIFT('Type 3 NetIDs'!$B10,21),'NetID-DevAddr formats'!$B$4:$L$11,8,FALSE)))+BITLSHIFT(BITAND('Type 3 NetIDs'!$B10,HEX2DEC("1FFFFF")),VLOOKUP(BITRSHIFT('Type 3 NetIDs'!$B10,21),'NetID-DevAddr formats'!$B$4:$L$11,11,FALSE)),8)&amp;"/"&amp;32-VLOOKUP(BITRSHIFT('Type 3 NetIDs'!$B10,21),'NetID-DevAddr formats'!$B$4:$L$11,11,FALSE)</f>
        <v>E00A0000/15</v>
      </c>
      <c r="L10" s="10"/>
      <c r="M10" s="10"/>
      <c r="N10" s="10"/>
      <c r="O10" s="10"/>
      <c r="P10" s="10"/>
      <c r="Q10" s="10"/>
      <c r="R10" s="10"/>
      <c r="S10" s="10"/>
      <c r="T10" s="10"/>
      <c r="U10" s="10"/>
      <c r="V10" s="10"/>
      <c r="W10" s="10"/>
      <c r="X10" s="10"/>
      <c r="Y10" s="10"/>
      <c r="Z10" s="10"/>
      <c r="AA10" s="10"/>
      <c r="AB10" s="10"/>
      <c r="AC10" s="10"/>
      <c r="AD10" s="10"/>
      <c r="AE10" s="10"/>
    </row>
    <row r="11" ht="14.25" customHeight="1">
      <c r="A11" s="25" t="str">
        <f t="shared" si="1"/>
        <v>0x600006</v>
      </c>
      <c r="B11" s="27">
        <v>6291462.0</v>
      </c>
      <c r="C11" s="27" t="str">
        <f t="shared" si="2"/>
        <v>11b'00000000110</v>
      </c>
      <c r="D11" s="28"/>
      <c r="E11" s="38" t="s">
        <v>56</v>
      </c>
      <c r="F11" s="28"/>
      <c r="G11" s="68"/>
      <c r="H11" s="28"/>
      <c r="I11" s="28"/>
      <c r="J11" s="41" t="s">
        <v>334</v>
      </c>
      <c r="K11" s="31" t="str">
        <f>DEC2HEX(BITLSHIFT(VLOOKUP(BITRSHIFT('Type 3 NetIDs'!$B11,21),'NetID-DevAddr formats'!$B$4:$L$11,6,FALSE),(32-VLOOKUP(BITRSHIFT('Type 3 NetIDs'!$B11,21),'NetID-DevAddr formats'!$B$4:$L$11,8,FALSE)))+BITLSHIFT(BITAND('Type 3 NetIDs'!$B11,HEX2DEC("1FFFFF")),VLOOKUP(BITRSHIFT('Type 3 NetIDs'!$B11,21),'NetID-DevAddr formats'!$B$4:$L$11,11,FALSE)),8)&amp;"/"&amp;32-VLOOKUP(BITRSHIFT('Type 3 NetIDs'!$B11,21),'NetID-DevAddr formats'!$B$4:$L$11,11,FALSE)</f>
        <v>E00C0000/15</v>
      </c>
      <c r="L11" s="10"/>
      <c r="M11" s="10"/>
      <c r="N11" s="10"/>
      <c r="O11" s="10"/>
      <c r="P11" s="10"/>
      <c r="Q11" s="10"/>
      <c r="R11" s="10"/>
      <c r="S11" s="10"/>
      <c r="T11" s="10"/>
      <c r="U11" s="10"/>
      <c r="V11" s="10"/>
      <c r="W11" s="10"/>
      <c r="X11" s="10"/>
      <c r="Y11" s="10"/>
      <c r="Z11" s="10"/>
      <c r="AA11" s="10"/>
      <c r="AB11" s="10"/>
      <c r="AC11" s="10"/>
      <c r="AD11" s="10"/>
      <c r="AE11" s="10"/>
    </row>
    <row r="12" ht="14.25" customHeight="1">
      <c r="A12" s="59" t="str">
        <f t="shared" si="1"/>
        <v>0x600007</v>
      </c>
      <c r="B12" s="60">
        <v>6291463.0</v>
      </c>
      <c r="C12" s="27" t="str">
        <f t="shared" si="2"/>
        <v>11b'00000000111</v>
      </c>
      <c r="D12" s="56" t="s">
        <v>34</v>
      </c>
      <c r="E12" s="47" t="s">
        <v>337</v>
      </c>
      <c r="F12" s="56" t="s">
        <v>45</v>
      </c>
      <c r="G12" s="73">
        <v>42949.0</v>
      </c>
      <c r="H12" s="7" t="s">
        <v>338</v>
      </c>
      <c r="I12" s="56" t="s">
        <v>38</v>
      </c>
      <c r="J12" s="75"/>
      <c r="K12" s="87" t="str">
        <f>DEC2HEX(BITLSHIFT(VLOOKUP(BITRSHIFT('Type 3 NetIDs'!$B12,21),'NetID-DevAddr formats'!$B$4:$L$11,6,FALSE),(32-VLOOKUP(BITRSHIFT('Type 3 NetIDs'!$B12,21),'NetID-DevAddr formats'!$B$4:$L$11,8,FALSE)))+BITLSHIFT(BITAND('Type 3 NetIDs'!$B12,HEX2DEC("1FFFFF")),VLOOKUP(BITRSHIFT('Type 3 NetIDs'!$B12,21),'NetID-DevAddr formats'!$B$4:$L$11,11,FALSE)),8)&amp;"/"&amp;32-VLOOKUP(BITRSHIFT('Type 3 NetIDs'!$B12,21),'NetID-DevAddr formats'!$B$4:$L$11,11,FALSE)</f>
        <v>E00E0000/15</v>
      </c>
      <c r="L12" s="10"/>
      <c r="M12" s="10"/>
      <c r="N12" s="10"/>
      <c r="O12" s="10"/>
      <c r="P12" s="10"/>
      <c r="Q12" s="10"/>
      <c r="R12" s="10"/>
      <c r="S12" s="10"/>
      <c r="T12" s="10"/>
      <c r="U12" s="10"/>
      <c r="V12" s="10"/>
      <c r="W12" s="10"/>
      <c r="X12" s="10"/>
      <c r="Y12" s="10"/>
      <c r="Z12" s="10"/>
      <c r="AA12" s="10"/>
      <c r="AB12" s="10"/>
      <c r="AC12" s="10"/>
      <c r="AD12" s="10"/>
      <c r="AE12" s="10"/>
    </row>
    <row r="13" ht="14.25" customHeight="1">
      <c r="A13" s="25" t="str">
        <f t="shared" si="1"/>
        <v>0x600008</v>
      </c>
      <c r="B13" s="27">
        <v>6291464.0</v>
      </c>
      <c r="C13" s="27" t="str">
        <f t="shared" si="2"/>
        <v>11b'00000001000</v>
      </c>
      <c r="D13" s="28" t="s">
        <v>185</v>
      </c>
      <c r="E13" s="32" t="s">
        <v>341</v>
      </c>
      <c r="F13" s="28" t="s">
        <v>45</v>
      </c>
      <c r="G13" s="68">
        <v>42949.0</v>
      </c>
      <c r="H13" s="28" t="s">
        <v>342</v>
      </c>
      <c r="I13" s="28" t="s">
        <v>38</v>
      </c>
      <c r="J13" s="67"/>
      <c r="K13" s="87" t="str">
        <f>DEC2HEX(BITLSHIFT(VLOOKUP(BITRSHIFT('Type 3 NetIDs'!$B13,21),'NetID-DevAddr formats'!$B$4:$L$11,6,FALSE),(32-VLOOKUP(BITRSHIFT('Type 3 NetIDs'!$B13,21),'NetID-DevAddr formats'!$B$4:$L$11,8,FALSE)))+BITLSHIFT(BITAND('Type 3 NetIDs'!$B13,HEX2DEC("1FFFFF")),VLOOKUP(BITRSHIFT('Type 3 NetIDs'!$B13,21),'NetID-DevAddr formats'!$B$4:$L$11,11,FALSE)),8)&amp;"/"&amp;32-VLOOKUP(BITRSHIFT('Type 3 NetIDs'!$B13,21),'NetID-DevAddr formats'!$B$4:$L$11,11,FALSE)</f>
        <v>E0100000/15</v>
      </c>
      <c r="L13" s="10"/>
      <c r="M13" s="10"/>
      <c r="N13" s="10"/>
      <c r="O13" s="10"/>
      <c r="P13" s="10"/>
      <c r="Q13" s="10"/>
      <c r="R13" s="10"/>
      <c r="S13" s="10"/>
      <c r="T13" s="10"/>
      <c r="U13" s="10"/>
      <c r="V13" s="10"/>
      <c r="W13" s="10"/>
      <c r="X13" s="10"/>
      <c r="Y13" s="10"/>
      <c r="Z13" s="10"/>
      <c r="AA13" s="10"/>
      <c r="AB13" s="10"/>
      <c r="AC13" s="10"/>
      <c r="AD13" s="10"/>
      <c r="AE13" s="10"/>
    </row>
    <row r="14" ht="14.25" customHeight="1">
      <c r="A14" s="25" t="str">
        <f t="shared" si="1"/>
        <v>0x600009</v>
      </c>
      <c r="B14" s="27" t="str">
        <f t="shared" ref="B14:B51" si="3">B13+1</f>
        <v>6291465</v>
      </c>
      <c r="C14" s="27" t="str">
        <f t="shared" si="2"/>
        <v>11b'00000001001</v>
      </c>
      <c r="D14" s="28"/>
      <c r="E14" s="38" t="s">
        <v>56</v>
      </c>
      <c r="F14" s="28"/>
      <c r="G14" s="68"/>
      <c r="H14" s="28"/>
      <c r="I14" s="28"/>
      <c r="J14" s="48" t="s">
        <v>345</v>
      </c>
      <c r="K14" s="31" t="str">
        <f>DEC2HEX(BITLSHIFT(VLOOKUP(BITRSHIFT('Type 3 NetIDs'!$B14,21),'NetID-DevAddr formats'!$B$4:$L$11,6,FALSE),(32-VLOOKUP(BITRSHIFT('Type 3 NetIDs'!$B14,21),'NetID-DevAddr formats'!$B$4:$L$11,8,FALSE)))+BITLSHIFT(BITAND('Type 3 NetIDs'!$B14,HEX2DEC("1FFFFF")),VLOOKUP(BITRSHIFT('Type 3 NetIDs'!$B14,21),'NetID-DevAddr formats'!$B$4:$L$11,11,FALSE)),8)&amp;"/"&amp;32-VLOOKUP(BITRSHIFT('Type 3 NetIDs'!$B14,21),'NetID-DevAddr formats'!$B$4:$L$11,11,FALSE)</f>
        <v>E0120000/15</v>
      </c>
      <c r="L14" s="10"/>
      <c r="M14" s="10"/>
      <c r="N14" s="10"/>
      <c r="O14" s="10"/>
      <c r="P14" s="10"/>
      <c r="Q14" s="10"/>
      <c r="R14" s="10"/>
      <c r="S14" s="10"/>
      <c r="T14" s="10"/>
      <c r="U14" s="10"/>
      <c r="V14" s="10"/>
      <c r="W14" s="10"/>
      <c r="X14" s="10"/>
      <c r="Y14" s="10"/>
      <c r="Z14" s="10"/>
      <c r="AA14" s="10"/>
      <c r="AB14" s="10"/>
      <c r="AC14" s="10"/>
      <c r="AD14" s="10"/>
      <c r="AE14" s="10"/>
    </row>
    <row r="15" ht="14.25" customHeight="1">
      <c r="A15" s="59" t="str">
        <f t="shared" si="1"/>
        <v>0x60000A</v>
      </c>
      <c r="B15" s="60" t="str">
        <f t="shared" si="3"/>
        <v>6291466</v>
      </c>
      <c r="C15" s="60" t="str">
        <f t="shared" si="2"/>
        <v>11b'00000001010</v>
      </c>
      <c r="D15" s="56" t="s">
        <v>348</v>
      </c>
      <c r="E15" s="89" t="s">
        <v>349</v>
      </c>
      <c r="F15" s="56" t="s">
        <v>45</v>
      </c>
      <c r="G15" s="73">
        <v>42991.0</v>
      </c>
      <c r="H15" s="74" t="s">
        <v>350</v>
      </c>
      <c r="I15" s="56" t="s">
        <v>38</v>
      </c>
      <c r="J15" s="75"/>
      <c r="K15" s="87" t="str">
        <f>DEC2HEX(BITLSHIFT(VLOOKUP(BITRSHIFT('Type 3 NetIDs'!$B15,21),'NetID-DevAddr formats'!$B$4:$L$11,6,FALSE),(32-VLOOKUP(BITRSHIFT('Type 3 NetIDs'!$B15,21),'NetID-DevAddr formats'!$B$4:$L$11,8,FALSE)))+BITLSHIFT(BITAND('Type 3 NetIDs'!$B15,HEX2DEC("1FFFFF")),VLOOKUP(BITRSHIFT('Type 3 NetIDs'!$B15,21),'NetID-DevAddr formats'!$B$4:$L$11,11,FALSE)),8)&amp;"/"&amp;32-VLOOKUP(BITRSHIFT('Type 3 NetIDs'!$B15,21),'NetID-DevAddr formats'!$B$4:$L$11,11,FALSE)</f>
        <v>E0140000/15</v>
      </c>
      <c r="L15" s="10"/>
      <c r="M15" s="10"/>
      <c r="N15" s="10"/>
      <c r="O15" s="10"/>
      <c r="P15" s="10"/>
      <c r="Q15" s="10"/>
      <c r="R15" s="10"/>
      <c r="S15" s="10"/>
      <c r="T15" s="10"/>
      <c r="U15" s="10"/>
      <c r="V15" s="10"/>
      <c r="W15" s="10"/>
      <c r="X15" s="10"/>
      <c r="Y15" s="10"/>
      <c r="Z15" s="10"/>
      <c r="AA15" s="10"/>
      <c r="AB15" s="10"/>
      <c r="AC15" s="10"/>
      <c r="AD15" s="10"/>
      <c r="AE15" s="10"/>
    </row>
    <row r="16" ht="14.25" customHeight="1">
      <c r="A16" s="25" t="str">
        <f t="shared" si="1"/>
        <v>0x60000B</v>
      </c>
      <c r="B16" s="27" t="str">
        <f t="shared" si="3"/>
        <v>6291467</v>
      </c>
      <c r="C16" s="27" t="str">
        <f t="shared" si="2"/>
        <v>11b'00000001011</v>
      </c>
      <c r="D16" s="28"/>
      <c r="E16" s="38" t="s">
        <v>56</v>
      </c>
      <c r="F16" s="28"/>
      <c r="G16" s="68"/>
      <c r="H16" s="45"/>
      <c r="I16" s="28"/>
      <c r="J16" s="28" t="s">
        <v>353</v>
      </c>
      <c r="K16" s="90" t="str">
        <f>DEC2HEX(BITLSHIFT(VLOOKUP(BITRSHIFT('Type 3 NetIDs'!$B16,21),'NetID-DevAddr formats'!$B$4:$L$11,6,FALSE),(32-VLOOKUP(BITRSHIFT('Type 3 NetIDs'!$B16,21),'NetID-DevAddr formats'!$B$4:$L$11,8,FALSE)))+BITLSHIFT(BITAND('Type 3 NetIDs'!$B16,HEX2DEC("1FFFFF")),VLOOKUP(BITRSHIFT('Type 3 NetIDs'!$B16,21),'NetID-DevAddr formats'!$B$4:$L$11,11,FALSE)),8)&amp;"/"&amp;32-VLOOKUP(BITRSHIFT('Type 3 NetIDs'!$B16,21),'NetID-DevAddr formats'!$B$4:$L$11,11,FALSE)</f>
        <v>E0160000/15</v>
      </c>
      <c r="L16" s="10"/>
      <c r="M16" s="10"/>
      <c r="N16" s="10"/>
      <c r="O16" s="10"/>
      <c r="P16" s="10"/>
      <c r="Q16" s="10"/>
      <c r="R16" s="10"/>
      <c r="S16" s="10"/>
      <c r="T16" s="10"/>
      <c r="U16" s="10"/>
      <c r="V16" s="10"/>
      <c r="W16" s="10"/>
      <c r="X16" s="10"/>
      <c r="Y16" s="10"/>
      <c r="Z16" s="10"/>
      <c r="AA16" s="10"/>
      <c r="AB16" s="10"/>
      <c r="AC16" s="10"/>
      <c r="AD16" s="10"/>
      <c r="AE16" s="10"/>
    </row>
    <row r="17" ht="14.25" customHeight="1">
      <c r="A17" s="59" t="str">
        <f t="shared" si="1"/>
        <v>0x60000C</v>
      </c>
      <c r="B17" s="60" t="str">
        <f t="shared" si="3"/>
        <v>6291468</v>
      </c>
      <c r="C17" s="60" t="str">
        <f t="shared" si="2"/>
        <v>11b'00000001100</v>
      </c>
      <c r="D17" s="31"/>
      <c r="E17" s="38" t="s">
        <v>56</v>
      </c>
      <c r="F17" s="31"/>
      <c r="G17" s="91"/>
      <c r="H17" s="31"/>
      <c r="I17" s="56"/>
      <c r="J17" s="28" t="s">
        <v>356</v>
      </c>
      <c r="K17" s="31" t="str">
        <f>DEC2HEX(BITLSHIFT(VLOOKUP(BITRSHIFT('Type 3 NetIDs'!$B17,21),'NetID-DevAddr formats'!$B$4:$L$11,6,FALSE),(32-VLOOKUP(BITRSHIFT('Type 3 NetIDs'!$B17,21),'NetID-DevAddr formats'!$B$4:$L$11,8,FALSE)))+BITLSHIFT(BITAND('Type 3 NetIDs'!$B17,HEX2DEC("1FFFFF")),VLOOKUP(BITRSHIFT('Type 3 NetIDs'!$B17,21),'NetID-DevAddr formats'!$B$4:$L$11,11,FALSE)),8)&amp;"/"&amp;32-VLOOKUP(BITRSHIFT('Type 3 NetIDs'!$B17,21),'NetID-DevAddr formats'!$B$4:$L$11,11,FALSE)</f>
        <v>E0180000/15</v>
      </c>
      <c r="L17" s="10"/>
      <c r="M17" s="10"/>
      <c r="N17" s="10"/>
      <c r="O17" s="10"/>
      <c r="P17" s="10"/>
      <c r="Q17" s="10"/>
      <c r="R17" s="10"/>
      <c r="S17" s="10"/>
      <c r="T17" s="10"/>
      <c r="U17" s="10"/>
      <c r="V17" s="10"/>
      <c r="W17" s="10"/>
      <c r="X17" s="10"/>
      <c r="Y17" s="10"/>
      <c r="Z17" s="10"/>
      <c r="AA17" s="10"/>
      <c r="AB17" s="10"/>
      <c r="AC17" s="10"/>
      <c r="AD17" s="10"/>
      <c r="AE17" s="10"/>
    </row>
    <row r="18" ht="14.25" customHeight="1">
      <c r="A18" s="25" t="str">
        <f t="shared" si="1"/>
        <v>0x60000D</v>
      </c>
      <c r="B18" s="27" t="str">
        <f t="shared" si="3"/>
        <v>6291469</v>
      </c>
      <c r="C18" s="27" t="str">
        <f t="shared" si="2"/>
        <v>11b'00000001101</v>
      </c>
      <c r="D18" s="28"/>
      <c r="E18" s="38" t="s">
        <v>56</v>
      </c>
      <c r="F18" s="28"/>
      <c r="G18" s="68"/>
      <c r="H18" s="28"/>
      <c r="I18" s="28"/>
      <c r="J18" s="28" t="s">
        <v>359</v>
      </c>
      <c r="K18" s="92" t="str">
        <f>DEC2HEX(BITLSHIFT(VLOOKUP(BITRSHIFT('Type 3 NetIDs'!$B18,21),'NetID-DevAddr formats'!$B$4:$L$11,6,FALSE),(32-VLOOKUP(BITRSHIFT('Type 3 NetIDs'!$B18,21),'NetID-DevAddr formats'!$B$4:$L$11,8,FALSE)))+BITLSHIFT(BITAND('Type 3 NetIDs'!$B18,HEX2DEC("1FFFFF")),VLOOKUP(BITRSHIFT('Type 3 NetIDs'!$B18,21),'NetID-DevAddr formats'!$B$4:$L$11,11,FALSE)),8)&amp;"/"&amp;32-VLOOKUP(BITRSHIFT('Type 3 NetIDs'!$B18,21),'NetID-DevAddr formats'!$B$4:$L$11,11,FALSE)</f>
        <v>E01A0000/15</v>
      </c>
      <c r="L18" s="10"/>
      <c r="M18" s="10"/>
      <c r="N18" s="10"/>
      <c r="O18" s="10"/>
      <c r="P18" s="10"/>
      <c r="Q18" s="10"/>
      <c r="R18" s="10"/>
      <c r="S18" s="10"/>
      <c r="T18" s="10"/>
      <c r="U18" s="10"/>
      <c r="V18" s="10"/>
      <c r="W18" s="10"/>
      <c r="X18" s="10"/>
      <c r="Y18" s="10"/>
      <c r="Z18" s="10"/>
      <c r="AA18" s="10"/>
      <c r="AB18" s="10"/>
      <c r="AC18" s="10"/>
      <c r="AD18" s="10"/>
      <c r="AE18" s="10"/>
    </row>
    <row r="19" ht="14.25" customHeight="1">
      <c r="A19" s="25" t="str">
        <f t="shared" si="1"/>
        <v>0x60000E</v>
      </c>
      <c r="B19" s="27" t="str">
        <f t="shared" si="3"/>
        <v>6291470</v>
      </c>
      <c r="C19" s="27" t="str">
        <f t="shared" si="2"/>
        <v>11b'00000001110</v>
      </c>
      <c r="D19" s="28" t="s">
        <v>34</v>
      </c>
      <c r="E19" s="32" t="s">
        <v>362</v>
      </c>
      <c r="F19" s="28" t="s">
        <v>45</v>
      </c>
      <c r="G19" s="68">
        <v>43053.0</v>
      </c>
      <c r="H19" s="45" t="s">
        <v>363</v>
      </c>
      <c r="I19" s="28" t="s">
        <v>38</v>
      </c>
      <c r="J19" s="67"/>
      <c r="K19" s="87" t="str">
        <f>DEC2HEX(BITLSHIFT(VLOOKUP(BITRSHIFT('Type 3 NetIDs'!$B19,21),'NetID-DevAddr formats'!$B$4:$L$11,6,FALSE),(32-VLOOKUP(BITRSHIFT('Type 3 NetIDs'!$B19,21),'NetID-DevAddr formats'!$B$4:$L$11,8,FALSE)))+BITLSHIFT(BITAND('Type 3 NetIDs'!$B19,HEX2DEC("1FFFFF")),VLOOKUP(BITRSHIFT('Type 3 NetIDs'!$B19,21),'NetID-DevAddr formats'!$B$4:$L$11,11,FALSE)),8)&amp;"/"&amp;32-VLOOKUP(BITRSHIFT('Type 3 NetIDs'!$B19,21),'NetID-DevAddr formats'!$B$4:$L$11,11,FALSE)</f>
        <v>E01C0000/15</v>
      </c>
      <c r="L19" s="10"/>
      <c r="M19" s="10"/>
      <c r="N19" s="10"/>
      <c r="O19" s="10"/>
      <c r="P19" s="10"/>
      <c r="Q19" s="10"/>
      <c r="R19" s="10"/>
      <c r="S19" s="10"/>
      <c r="T19" s="10"/>
      <c r="U19" s="10"/>
      <c r="V19" s="10"/>
      <c r="W19" s="10"/>
      <c r="X19" s="10"/>
      <c r="Y19" s="10"/>
      <c r="Z19" s="10"/>
      <c r="AA19" s="10"/>
      <c r="AB19" s="10"/>
      <c r="AC19" s="10"/>
      <c r="AD19" s="10"/>
      <c r="AE19" s="10"/>
    </row>
    <row r="20" ht="14.25" customHeight="1">
      <c r="A20" s="25" t="str">
        <f t="shared" si="1"/>
        <v>0x60000F</v>
      </c>
      <c r="B20" s="27" t="str">
        <f t="shared" si="3"/>
        <v>6291471</v>
      </c>
      <c r="C20" s="27" t="str">
        <f t="shared" si="2"/>
        <v>11b'00000001111</v>
      </c>
      <c r="D20" s="28"/>
      <c r="E20" s="38" t="s">
        <v>56</v>
      </c>
      <c r="F20" s="28"/>
      <c r="G20" s="68"/>
      <c r="H20" s="45"/>
      <c r="I20" s="28"/>
      <c r="J20" s="28" t="s">
        <v>366</v>
      </c>
      <c r="K20" s="31" t="str">
        <f>DEC2HEX(BITLSHIFT(VLOOKUP(BITRSHIFT('Type 3 NetIDs'!$B20,21),'NetID-DevAddr formats'!$B$4:$L$11,6,FALSE),(32-VLOOKUP(BITRSHIFT('Type 3 NetIDs'!$B20,21),'NetID-DevAddr formats'!$B$4:$L$11,8,FALSE)))+BITLSHIFT(BITAND('Type 3 NetIDs'!$B20,HEX2DEC("1FFFFF")),VLOOKUP(BITRSHIFT('Type 3 NetIDs'!$B20,21),'NetID-DevAddr formats'!$B$4:$L$11,11,FALSE)),8)&amp;"/"&amp;32-VLOOKUP(BITRSHIFT('Type 3 NetIDs'!$B20,21),'NetID-DevAddr formats'!$B$4:$L$11,11,FALSE)</f>
        <v>E01E0000/15</v>
      </c>
      <c r="L20" s="10"/>
      <c r="M20" s="10"/>
      <c r="N20" s="10"/>
      <c r="O20" s="10"/>
      <c r="P20" s="10"/>
      <c r="Q20" s="10"/>
      <c r="R20" s="10"/>
      <c r="S20" s="10"/>
      <c r="T20" s="10"/>
      <c r="U20" s="10"/>
      <c r="V20" s="10"/>
      <c r="W20" s="10"/>
      <c r="X20" s="10"/>
      <c r="Y20" s="10"/>
      <c r="Z20" s="10"/>
      <c r="AA20" s="10"/>
      <c r="AB20" s="10"/>
      <c r="AC20" s="10"/>
      <c r="AD20" s="10"/>
      <c r="AE20" s="10"/>
    </row>
    <row r="21" ht="14.25" customHeight="1">
      <c r="A21" s="25" t="str">
        <f t="shared" si="1"/>
        <v>0x600010</v>
      </c>
      <c r="B21" s="27" t="str">
        <f t="shared" si="3"/>
        <v>6291472</v>
      </c>
      <c r="C21" s="27" t="str">
        <f t="shared" si="2"/>
        <v>11b'00000010000</v>
      </c>
      <c r="D21" s="28" t="s">
        <v>34</v>
      </c>
      <c r="E21" s="32" t="s">
        <v>369</v>
      </c>
      <c r="F21" s="28" t="s">
        <v>45</v>
      </c>
      <c r="G21" s="68">
        <v>43075.0</v>
      </c>
      <c r="H21" s="93" t="s">
        <v>370</v>
      </c>
      <c r="I21" s="28" t="s">
        <v>38</v>
      </c>
      <c r="J21" s="67"/>
      <c r="K21" s="87" t="str">
        <f>DEC2HEX(BITLSHIFT(VLOOKUP(BITRSHIFT('Type 3 NetIDs'!$B21,21),'NetID-DevAddr formats'!$B$4:$L$11,6,FALSE),(32-VLOOKUP(BITRSHIFT('Type 3 NetIDs'!$B21,21),'NetID-DevAddr formats'!$B$4:$L$11,8,FALSE)))+BITLSHIFT(BITAND('Type 3 NetIDs'!$B21,HEX2DEC("1FFFFF")),VLOOKUP(BITRSHIFT('Type 3 NetIDs'!$B21,21),'NetID-DevAddr formats'!$B$4:$L$11,11,FALSE)),8)&amp;"/"&amp;32-VLOOKUP(BITRSHIFT('Type 3 NetIDs'!$B21,21),'NetID-DevAddr formats'!$B$4:$L$11,11,FALSE)</f>
        <v>E0200000/15</v>
      </c>
      <c r="L21" s="10"/>
      <c r="M21" s="10"/>
      <c r="N21" s="10"/>
      <c r="O21" s="10"/>
      <c r="P21" s="10"/>
      <c r="Q21" s="10"/>
      <c r="R21" s="10"/>
      <c r="S21" s="10"/>
      <c r="T21" s="10"/>
      <c r="U21" s="10"/>
      <c r="V21" s="10"/>
      <c r="W21" s="10"/>
      <c r="X21" s="10"/>
      <c r="Y21" s="10"/>
      <c r="Z21" s="10"/>
      <c r="AA21" s="10"/>
      <c r="AB21" s="10"/>
      <c r="AC21" s="10"/>
      <c r="AD21" s="10"/>
      <c r="AE21" s="10"/>
    </row>
    <row r="22" ht="14.25" customHeight="1">
      <c r="A22" s="25" t="str">
        <f t="shared" si="1"/>
        <v>0x600011</v>
      </c>
      <c r="B22" s="27" t="str">
        <f t="shared" si="3"/>
        <v>6291473</v>
      </c>
      <c r="C22" s="27" t="str">
        <f t="shared" si="2"/>
        <v>11b'00000010001</v>
      </c>
      <c r="D22" s="67"/>
      <c r="E22" s="38" t="s">
        <v>56</v>
      </c>
      <c r="F22" s="67"/>
      <c r="G22" s="68"/>
      <c r="H22" s="45"/>
      <c r="I22" s="28"/>
      <c r="J22" s="48" t="s">
        <v>373</v>
      </c>
      <c r="K22" s="31" t="str">
        <f>DEC2HEX(BITLSHIFT(VLOOKUP(BITRSHIFT('Type 3 NetIDs'!$B22,21),'NetID-DevAddr formats'!$B$4:$L$11,6,FALSE),(32-VLOOKUP(BITRSHIFT('Type 3 NetIDs'!$B22,21),'NetID-DevAddr formats'!$B$4:$L$11,8,FALSE)))+BITLSHIFT(BITAND('Type 3 NetIDs'!$B22,HEX2DEC("1FFFFF")),VLOOKUP(BITRSHIFT('Type 3 NetIDs'!$B22,21),'NetID-DevAddr formats'!$B$4:$L$11,11,FALSE)),8)&amp;"/"&amp;32-VLOOKUP(BITRSHIFT('Type 3 NetIDs'!$B22,21),'NetID-DevAddr formats'!$B$4:$L$11,11,FALSE)</f>
        <v>E0220000/15</v>
      </c>
      <c r="L22" s="10"/>
      <c r="M22" s="10"/>
      <c r="N22" s="10"/>
      <c r="O22" s="10"/>
      <c r="P22" s="10"/>
      <c r="Q22" s="10"/>
      <c r="R22" s="10"/>
      <c r="S22" s="10"/>
      <c r="T22" s="10"/>
      <c r="U22" s="10"/>
      <c r="V22" s="10"/>
      <c r="W22" s="10"/>
      <c r="X22" s="10"/>
      <c r="Y22" s="10"/>
      <c r="Z22" s="10"/>
      <c r="AA22" s="10"/>
      <c r="AB22" s="10"/>
      <c r="AC22" s="10"/>
      <c r="AD22" s="10"/>
      <c r="AE22" s="10"/>
    </row>
    <row r="23" ht="14.25" customHeight="1">
      <c r="A23" s="25" t="str">
        <f t="shared" si="1"/>
        <v>0x600012</v>
      </c>
      <c r="B23" s="27" t="str">
        <f t="shared" si="3"/>
        <v>6291474</v>
      </c>
      <c r="C23" s="27" t="str">
        <f t="shared" si="2"/>
        <v>11b'00000010010</v>
      </c>
      <c r="D23" s="64"/>
      <c r="E23" s="38" t="s">
        <v>56</v>
      </c>
      <c r="F23" s="64"/>
      <c r="G23" s="69"/>
      <c r="H23" s="48"/>
      <c r="I23" s="28"/>
      <c r="J23" s="48" t="s">
        <v>376</v>
      </c>
      <c r="K23" s="31" t="str">
        <f>DEC2HEX(BITLSHIFT(VLOOKUP(BITRSHIFT('Type 3 NetIDs'!$B23,21),'NetID-DevAddr formats'!$B$4:$L$11,6,FALSE),(32-VLOOKUP(BITRSHIFT('Type 3 NetIDs'!$B23,21),'NetID-DevAddr formats'!$B$4:$L$11,8,FALSE)))+BITLSHIFT(BITAND('Type 3 NetIDs'!$B23,HEX2DEC("1FFFFF")),VLOOKUP(BITRSHIFT('Type 3 NetIDs'!$B23,21),'NetID-DevAddr formats'!$B$4:$L$11,11,FALSE)),8)&amp;"/"&amp;32-VLOOKUP(BITRSHIFT('Type 3 NetIDs'!$B23,21),'NetID-DevAddr formats'!$B$4:$L$11,11,FALSE)</f>
        <v>E0240000/15</v>
      </c>
      <c r="L23" s="10"/>
      <c r="M23" s="10"/>
      <c r="N23" s="10"/>
      <c r="O23" s="10"/>
      <c r="P23" s="10"/>
      <c r="Q23" s="10"/>
      <c r="R23" s="10"/>
      <c r="S23" s="10"/>
      <c r="T23" s="10"/>
      <c r="U23" s="10"/>
      <c r="V23" s="10"/>
      <c r="W23" s="10"/>
      <c r="X23" s="10"/>
      <c r="Y23" s="10"/>
      <c r="Z23" s="10"/>
      <c r="AA23" s="10"/>
      <c r="AB23" s="10"/>
      <c r="AC23" s="10"/>
      <c r="AD23" s="10"/>
      <c r="AE23" s="10"/>
    </row>
    <row r="24" ht="14.25" customHeight="1">
      <c r="A24" s="59" t="str">
        <f t="shared" si="1"/>
        <v>0x600013</v>
      </c>
      <c r="B24" s="60" t="str">
        <f t="shared" si="3"/>
        <v>6291475</v>
      </c>
      <c r="C24" s="60" t="str">
        <f t="shared" si="2"/>
        <v>11b'00000010011</v>
      </c>
      <c r="D24" s="56" t="s">
        <v>34</v>
      </c>
      <c r="E24" s="94" t="s">
        <v>35</v>
      </c>
      <c r="F24" s="95" t="s">
        <v>36</v>
      </c>
      <c r="G24" s="96">
        <v>43238.0</v>
      </c>
      <c r="H24" s="7" t="s">
        <v>37</v>
      </c>
      <c r="I24" s="56" t="s">
        <v>379</v>
      </c>
      <c r="J24" s="75"/>
      <c r="K24" s="87" t="str">
        <f>DEC2HEX(BITLSHIFT(VLOOKUP(BITRSHIFT('Type 3 NetIDs'!$B24,21),'NetID-DevAddr formats'!$B$4:$L$11,6,FALSE),(32-VLOOKUP(BITRSHIFT('Type 3 NetIDs'!$B24,21),'NetID-DevAddr formats'!$B$4:$L$11,8,FALSE)))+BITLSHIFT(BITAND('Type 3 NetIDs'!$B24,HEX2DEC("1FFFFF")),VLOOKUP(BITRSHIFT('Type 3 NetIDs'!$B24,21),'NetID-DevAddr formats'!$B$4:$L$11,11,FALSE)),8)&amp;"/"&amp;32-VLOOKUP(BITRSHIFT('Type 3 NetIDs'!$B24,21),'NetID-DevAddr formats'!$B$4:$L$11,11,FALSE)</f>
        <v>E0260000/15</v>
      </c>
      <c r="L24" s="10"/>
      <c r="M24" s="10"/>
      <c r="N24" s="10"/>
      <c r="O24" s="10"/>
      <c r="P24" s="10"/>
      <c r="Q24" s="10"/>
      <c r="R24" s="10"/>
      <c r="S24" s="10"/>
      <c r="T24" s="10"/>
      <c r="U24" s="10"/>
      <c r="V24" s="10"/>
      <c r="W24" s="10"/>
      <c r="X24" s="10"/>
      <c r="Y24" s="10"/>
      <c r="Z24" s="10"/>
      <c r="AA24" s="10"/>
      <c r="AB24" s="10"/>
      <c r="AC24" s="10"/>
      <c r="AD24" s="10"/>
      <c r="AE24" s="10"/>
    </row>
    <row r="25" ht="14.25" customHeight="1">
      <c r="A25" s="25" t="str">
        <f t="shared" si="1"/>
        <v>0x600014</v>
      </c>
      <c r="B25" s="27" t="str">
        <f t="shared" si="3"/>
        <v>6291476</v>
      </c>
      <c r="C25" s="27" t="str">
        <f t="shared" si="2"/>
        <v>11b'00000010100</v>
      </c>
      <c r="D25" s="64" t="s">
        <v>34</v>
      </c>
      <c r="E25" s="65" t="s">
        <v>126</v>
      </c>
      <c r="F25" s="64" t="s">
        <v>36</v>
      </c>
      <c r="G25" s="69">
        <v>43294.0</v>
      </c>
      <c r="H25" s="28" t="s">
        <v>127</v>
      </c>
      <c r="I25" s="28" t="s">
        <v>379</v>
      </c>
      <c r="J25" s="67"/>
      <c r="K25" s="87" t="str">
        <f>DEC2HEX(BITLSHIFT(VLOOKUP(BITRSHIFT('Type 3 NetIDs'!$B25,21),'NetID-DevAddr formats'!$B$4:$L$11,6,FALSE),(32-VLOOKUP(BITRSHIFT('Type 3 NetIDs'!$B25,21),'NetID-DevAddr formats'!$B$4:$L$11,8,FALSE)))+BITLSHIFT(BITAND('Type 3 NetIDs'!$B25,HEX2DEC("1FFFFF")),VLOOKUP(BITRSHIFT('Type 3 NetIDs'!$B25,21),'NetID-DevAddr formats'!$B$4:$L$11,11,FALSE)),8)&amp;"/"&amp;32-VLOOKUP(BITRSHIFT('Type 3 NetIDs'!$B25,21),'NetID-DevAddr formats'!$B$4:$L$11,11,FALSE)</f>
        <v>E0280000/15</v>
      </c>
      <c r="L25" s="10"/>
      <c r="M25" s="10"/>
      <c r="N25" s="10"/>
      <c r="O25" s="10"/>
      <c r="P25" s="10"/>
      <c r="Q25" s="10"/>
      <c r="R25" s="10"/>
      <c r="S25" s="10"/>
      <c r="T25" s="10"/>
      <c r="U25" s="10"/>
      <c r="V25" s="10"/>
      <c r="W25" s="10"/>
      <c r="X25" s="10"/>
      <c r="Y25" s="10"/>
      <c r="Z25" s="10"/>
      <c r="AA25" s="10"/>
      <c r="AB25" s="10"/>
      <c r="AC25" s="10"/>
      <c r="AD25" s="10"/>
      <c r="AE25" s="10"/>
    </row>
    <row r="26" ht="14.25" customHeight="1">
      <c r="A26" s="25" t="str">
        <f t="shared" si="1"/>
        <v>0x600015</v>
      </c>
      <c r="B26" s="27" t="str">
        <f t="shared" si="3"/>
        <v>6291477</v>
      </c>
      <c r="C26" s="27" t="str">
        <f t="shared" si="2"/>
        <v>11b'00000010101</v>
      </c>
      <c r="D26" s="64"/>
      <c r="E26" s="38" t="s">
        <v>56</v>
      </c>
      <c r="F26" s="64"/>
      <c r="G26" s="69"/>
      <c r="H26" s="45"/>
      <c r="I26" s="28"/>
      <c r="J26" s="48" t="s">
        <v>384</v>
      </c>
      <c r="K26" s="31" t="str">
        <f>DEC2HEX(BITLSHIFT(VLOOKUP(BITRSHIFT('Type 3 NetIDs'!$B26,21),'NetID-DevAddr formats'!$B$4:$L$11,6,FALSE),(32-VLOOKUP(BITRSHIFT('Type 3 NetIDs'!$B26,21),'NetID-DevAddr formats'!$B$4:$L$11,8,FALSE)))+BITLSHIFT(BITAND('Type 3 NetIDs'!$B26,HEX2DEC("1FFFFF")),VLOOKUP(BITRSHIFT('Type 3 NetIDs'!$B26,21),'NetID-DevAddr formats'!$B$4:$L$11,11,FALSE)),8)&amp;"/"&amp;32-VLOOKUP(BITRSHIFT('Type 3 NetIDs'!$B26,21),'NetID-DevAddr formats'!$B$4:$L$11,11,FALSE)</f>
        <v>E02A0000/15</v>
      </c>
      <c r="L26" s="10"/>
      <c r="M26" s="10"/>
      <c r="N26" s="10"/>
      <c r="O26" s="10"/>
      <c r="P26" s="10"/>
      <c r="Q26" s="10"/>
      <c r="R26" s="10"/>
      <c r="S26" s="10"/>
      <c r="T26" s="10"/>
      <c r="U26" s="10"/>
      <c r="V26" s="10"/>
      <c r="W26" s="10"/>
      <c r="X26" s="10"/>
      <c r="Y26" s="10"/>
      <c r="Z26" s="10"/>
      <c r="AA26" s="10"/>
      <c r="AB26" s="10"/>
      <c r="AC26" s="10"/>
      <c r="AD26" s="10"/>
      <c r="AE26" s="10"/>
    </row>
    <row r="27" ht="14.25" customHeight="1">
      <c r="A27" s="25" t="str">
        <f t="shared" si="1"/>
        <v>0x600016</v>
      </c>
      <c r="B27" s="27" t="str">
        <f t="shared" si="3"/>
        <v>6291478</v>
      </c>
      <c r="C27" s="27" t="str">
        <f t="shared" si="2"/>
        <v>11b'00000010110</v>
      </c>
      <c r="D27" s="64" t="s">
        <v>34</v>
      </c>
      <c r="E27" s="65" t="s">
        <v>387</v>
      </c>
      <c r="F27" s="64" t="s">
        <v>36</v>
      </c>
      <c r="G27" s="69">
        <v>43308.0</v>
      </c>
      <c r="H27" s="45" t="s">
        <v>388</v>
      </c>
      <c r="I27" s="28" t="s">
        <v>379</v>
      </c>
      <c r="J27" s="67"/>
      <c r="K27" s="87" t="str">
        <f>DEC2HEX(BITLSHIFT(VLOOKUP(BITRSHIFT('Type 3 NetIDs'!$B27,21),'NetID-DevAddr formats'!$B$4:$L$11,6,FALSE),(32-VLOOKUP(BITRSHIFT('Type 3 NetIDs'!$B27,21),'NetID-DevAddr formats'!$B$4:$L$11,8,FALSE)))+BITLSHIFT(BITAND('Type 3 NetIDs'!$B27,HEX2DEC("1FFFFF")),VLOOKUP(BITRSHIFT('Type 3 NetIDs'!$B27,21),'NetID-DevAddr formats'!$B$4:$L$11,11,FALSE)),8)&amp;"/"&amp;32-VLOOKUP(BITRSHIFT('Type 3 NetIDs'!$B27,21),'NetID-DevAddr formats'!$B$4:$L$11,11,FALSE)</f>
        <v>E02C0000/15</v>
      </c>
      <c r="L27" s="10"/>
      <c r="M27" s="10"/>
      <c r="N27" s="10"/>
      <c r="O27" s="10"/>
      <c r="P27" s="10"/>
      <c r="Q27" s="10"/>
      <c r="R27" s="10"/>
      <c r="S27" s="10"/>
      <c r="T27" s="10"/>
      <c r="U27" s="10"/>
      <c r="V27" s="10"/>
      <c r="W27" s="10"/>
      <c r="X27" s="10"/>
      <c r="Y27" s="10"/>
      <c r="Z27" s="10"/>
      <c r="AA27" s="10"/>
      <c r="AB27" s="10"/>
      <c r="AC27" s="10"/>
      <c r="AD27" s="10"/>
      <c r="AE27" s="10"/>
    </row>
    <row r="28" ht="14.25" customHeight="1">
      <c r="A28" s="59" t="str">
        <f t="shared" si="1"/>
        <v>0x600017</v>
      </c>
      <c r="B28" s="60" t="str">
        <f t="shared" si="3"/>
        <v>6291479</v>
      </c>
      <c r="C28" s="60" t="str">
        <f t="shared" si="2"/>
        <v>11b'00000010111</v>
      </c>
      <c r="D28" s="97" t="s">
        <v>391</v>
      </c>
      <c r="E28" s="65" t="s">
        <v>392</v>
      </c>
      <c r="F28" s="97" t="s">
        <v>45</v>
      </c>
      <c r="G28" s="98">
        <v>43325.0</v>
      </c>
      <c r="H28" s="40" t="s">
        <v>393</v>
      </c>
      <c r="I28" s="56" t="s">
        <v>38</v>
      </c>
      <c r="J28" s="67"/>
      <c r="K28" s="87" t="str">
        <f>DEC2HEX(BITLSHIFT(VLOOKUP(BITRSHIFT('Type 3 NetIDs'!$B28,21),'NetID-DevAddr formats'!$B$4:$L$11,6,FALSE),(32-VLOOKUP(BITRSHIFT('Type 3 NetIDs'!$B28,21),'NetID-DevAddr formats'!$B$4:$L$11,8,FALSE)))+BITLSHIFT(BITAND('Type 3 NetIDs'!$B28,HEX2DEC("1FFFFF")),VLOOKUP(BITRSHIFT('Type 3 NetIDs'!$B28,21),'NetID-DevAddr formats'!$B$4:$L$11,11,FALSE)),8)&amp;"/"&amp;32-VLOOKUP(BITRSHIFT('Type 3 NetIDs'!$B28,21),'NetID-DevAddr formats'!$B$4:$L$11,11,FALSE)</f>
        <v>E02E0000/15</v>
      </c>
      <c r="L28" s="10"/>
      <c r="M28" s="10"/>
      <c r="N28" s="10"/>
      <c r="O28" s="10"/>
      <c r="P28" s="10"/>
      <c r="Q28" s="10"/>
      <c r="R28" s="10"/>
      <c r="S28" s="10"/>
      <c r="T28" s="10"/>
      <c r="U28" s="10"/>
      <c r="V28" s="10"/>
      <c r="W28" s="10"/>
      <c r="X28" s="10"/>
      <c r="Y28" s="10"/>
      <c r="Z28" s="10"/>
      <c r="AA28" s="10"/>
      <c r="AB28" s="10"/>
      <c r="AC28" s="10"/>
      <c r="AD28" s="10"/>
      <c r="AE28" s="10"/>
    </row>
    <row r="29" ht="14.25" customHeight="1">
      <c r="A29" s="25" t="str">
        <f t="shared" si="1"/>
        <v>0x600018</v>
      </c>
      <c r="B29" s="27" t="str">
        <f t="shared" si="3"/>
        <v>6291480</v>
      </c>
      <c r="C29" s="27" t="str">
        <f t="shared" si="2"/>
        <v>11b'00000011000</v>
      </c>
      <c r="D29" s="64" t="s">
        <v>391</v>
      </c>
      <c r="E29" s="29" t="s">
        <v>396</v>
      </c>
      <c r="F29" s="64" t="s">
        <v>45</v>
      </c>
      <c r="G29" s="69">
        <v>43371.0</v>
      </c>
      <c r="H29" s="45" t="s">
        <v>397</v>
      </c>
      <c r="I29" s="28" t="s">
        <v>38</v>
      </c>
      <c r="J29" s="97"/>
      <c r="K29" s="87" t="str">
        <f>DEC2HEX(BITLSHIFT(VLOOKUP(BITRSHIFT('Type 3 NetIDs'!$B29,21),'NetID-DevAddr formats'!$B$4:$L$11,6,FALSE),(32-VLOOKUP(BITRSHIFT('Type 3 NetIDs'!$B29,21),'NetID-DevAddr formats'!$B$4:$L$11,8,FALSE)))+BITLSHIFT(BITAND('Type 3 NetIDs'!$B29,HEX2DEC("1FFFFF")),VLOOKUP(BITRSHIFT('Type 3 NetIDs'!$B29,21),'NetID-DevAddr formats'!$B$4:$L$11,11,FALSE)),8)&amp;"/"&amp;32-VLOOKUP(BITRSHIFT('Type 3 NetIDs'!$B29,21),'NetID-DevAddr formats'!$B$4:$L$11,11,FALSE)</f>
        <v>E0300000/15</v>
      </c>
      <c r="L29" s="10"/>
      <c r="M29" s="10"/>
      <c r="N29" s="10"/>
      <c r="O29" s="10"/>
      <c r="P29" s="10"/>
      <c r="Q29" s="10"/>
      <c r="R29" s="10"/>
      <c r="S29" s="10"/>
      <c r="T29" s="10"/>
      <c r="U29" s="10"/>
      <c r="V29" s="10"/>
      <c r="W29" s="10"/>
      <c r="X29" s="10"/>
      <c r="Y29" s="10"/>
      <c r="Z29" s="10"/>
      <c r="AA29" s="10"/>
      <c r="AB29" s="10"/>
      <c r="AC29" s="10"/>
      <c r="AD29" s="10"/>
      <c r="AE29" s="10"/>
    </row>
    <row r="30" ht="14.25" customHeight="1">
      <c r="A30" s="25" t="str">
        <f t="shared" si="1"/>
        <v>0x600019</v>
      </c>
      <c r="B30" s="27" t="str">
        <f t="shared" si="3"/>
        <v>6291481</v>
      </c>
      <c r="C30" s="27" t="str">
        <f t="shared" si="2"/>
        <v>11b'00000011001</v>
      </c>
      <c r="D30" s="64"/>
      <c r="E30" s="38" t="s">
        <v>56</v>
      </c>
      <c r="F30" s="64"/>
      <c r="G30" s="69"/>
      <c r="H30" s="64"/>
      <c r="I30" s="28"/>
      <c r="J30" s="48" t="s">
        <v>400</v>
      </c>
      <c r="K30" s="31" t="str">
        <f>DEC2HEX(BITLSHIFT(VLOOKUP(BITRSHIFT('Type 3 NetIDs'!$B30,21),'NetID-DevAddr formats'!$B$4:$L$11,6,FALSE),(32-VLOOKUP(BITRSHIFT('Type 3 NetIDs'!$B30,21),'NetID-DevAddr formats'!$B$4:$L$11,8,FALSE)))+BITLSHIFT(BITAND('Type 3 NetIDs'!$B30,HEX2DEC("1FFFFF")),VLOOKUP(BITRSHIFT('Type 3 NetIDs'!$B30,21),'NetID-DevAddr formats'!$B$4:$L$11,11,FALSE)),8)&amp;"/"&amp;32-VLOOKUP(BITRSHIFT('Type 3 NetIDs'!$B30,21),'NetID-DevAddr formats'!$B$4:$L$11,11,FALSE)</f>
        <v>E0320000/15</v>
      </c>
      <c r="L30" s="10"/>
      <c r="M30" s="10"/>
      <c r="N30" s="10"/>
      <c r="O30" s="10"/>
      <c r="P30" s="10"/>
      <c r="Q30" s="10"/>
      <c r="R30" s="10"/>
      <c r="S30" s="10"/>
      <c r="T30" s="10"/>
      <c r="U30" s="10"/>
      <c r="V30" s="10"/>
      <c r="W30" s="10"/>
      <c r="X30" s="10"/>
      <c r="Y30" s="10"/>
      <c r="Z30" s="10"/>
      <c r="AA30" s="10"/>
      <c r="AB30" s="10"/>
      <c r="AC30" s="10"/>
      <c r="AD30" s="10"/>
      <c r="AE30" s="10"/>
    </row>
    <row r="31" ht="14.25" customHeight="1">
      <c r="A31" s="25" t="str">
        <f t="shared" si="1"/>
        <v>0x60001A</v>
      </c>
      <c r="B31" s="27" t="str">
        <f t="shared" si="3"/>
        <v>6291482</v>
      </c>
      <c r="C31" s="27" t="str">
        <f t="shared" si="2"/>
        <v>11b'00000011010</v>
      </c>
      <c r="D31" s="64" t="s">
        <v>403</v>
      </c>
      <c r="E31" s="65" t="s">
        <v>404</v>
      </c>
      <c r="F31" s="64" t="s">
        <v>405</v>
      </c>
      <c r="G31" s="69">
        <v>43453.0</v>
      </c>
      <c r="H31" s="64" t="s">
        <v>406</v>
      </c>
      <c r="I31" s="28" t="s">
        <v>38</v>
      </c>
      <c r="J31" s="67"/>
      <c r="K31" s="87" t="str">
        <f>DEC2HEX(BITLSHIFT(VLOOKUP(BITRSHIFT('Type 3 NetIDs'!$B31,21),'NetID-DevAddr formats'!$B$4:$L$11,6,FALSE),(32-VLOOKUP(BITRSHIFT('Type 3 NetIDs'!$B31,21),'NetID-DevAddr formats'!$B$4:$L$11,8,FALSE)))+BITLSHIFT(BITAND('Type 3 NetIDs'!$B31,HEX2DEC("1FFFFF")),VLOOKUP(BITRSHIFT('Type 3 NetIDs'!$B31,21),'NetID-DevAddr formats'!$B$4:$L$11,11,FALSE)),8)&amp;"/"&amp;32-VLOOKUP(BITRSHIFT('Type 3 NetIDs'!$B31,21),'NetID-DevAddr formats'!$B$4:$L$11,11,FALSE)</f>
        <v>E0340000/15</v>
      </c>
      <c r="L31" s="10"/>
      <c r="M31" s="10"/>
      <c r="N31" s="10"/>
      <c r="O31" s="10"/>
      <c r="P31" s="10"/>
      <c r="Q31" s="10"/>
      <c r="R31" s="10"/>
      <c r="S31" s="10"/>
      <c r="T31" s="10"/>
      <c r="U31" s="10"/>
      <c r="V31" s="10"/>
      <c r="W31" s="10"/>
      <c r="X31" s="10"/>
      <c r="Y31" s="10"/>
      <c r="Z31" s="10"/>
      <c r="AA31" s="10"/>
      <c r="AB31" s="10"/>
      <c r="AC31" s="10"/>
      <c r="AD31" s="10"/>
      <c r="AE31" s="10"/>
    </row>
    <row r="32" ht="14.25" customHeight="1">
      <c r="A32" s="25" t="str">
        <f t="shared" si="1"/>
        <v>0x60001B</v>
      </c>
      <c r="B32" s="27" t="str">
        <f t="shared" si="3"/>
        <v>6291483</v>
      </c>
      <c r="C32" s="27" t="str">
        <f t="shared" si="2"/>
        <v>11b'00000011011</v>
      </c>
      <c r="D32" s="64" t="s">
        <v>281</v>
      </c>
      <c r="E32" s="29" t="s">
        <v>282</v>
      </c>
      <c r="F32" s="64" t="s">
        <v>36</v>
      </c>
      <c r="G32" s="69">
        <v>43453.0</v>
      </c>
      <c r="H32" s="70" t="s">
        <v>283</v>
      </c>
      <c r="I32" s="28" t="s">
        <v>38</v>
      </c>
      <c r="J32" s="67"/>
      <c r="K32" s="87" t="str">
        <f>DEC2HEX(BITLSHIFT(VLOOKUP(BITRSHIFT('Type 3 NetIDs'!$B32,21),'NetID-DevAddr formats'!$B$4:$L$11,6,FALSE),(32-VLOOKUP(BITRSHIFT('Type 3 NetIDs'!$B32,21),'NetID-DevAddr formats'!$B$4:$L$11,8,FALSE)))+BITLSHIFT(BITAND('Type 3 NetIDs'!$B32,HEX2DEC("1FFFFF")),VLOOKUP(BITRSHIFT('Type 3 NetIDs'!$B32,21),'NetID-DevAddr formats'!$B$4:$L$11,11,FALSE)),8)&amp;"/"&amp;32-VLOOKUP(BITRSHIFT('Type 3 NetIDs'!$B32,21),'NetID-DevAddr formats'!$B$4:$L$11,11,FALSE)</f>
        <v>E0360000/15</v>
      </c>
      <c r="L32" s="10"/>
      <c r="M32" s="10"/>
      <c r="N32" s="10"/>
      <c r="O32" s="10"/>
      <c r="P32" s="10"/>
      <c r="Q32" s="10"/>
      <c r="R32" s="10"/>
      <c r="S32" s="10"/>
      <c r="T32" s="10"/>
      <c r="U32" s="10"/>
      <c r="V32" s="10"/>
      <c r="W32" s="10"/>
      <c r="X32" s="10"/>
      <c r="Y32" s="10"/>
      <c r="Z32" s="10"/>
      <c r="AA32" s="10"/>
      <c r="AB32" s="10"/>
      <c r="AC32" s="10"/>
      <c r="AD32" s="10"/>
      <c r="AE32" s="10"/>
    </row>
    <row r="33" ht="14.25" customHeight="1">
      <c r="A33" s="25" t="str">
        <f t="shared" si="1"/>
        <v>0x60001C</v>
      </c>
      <c r="B33" s="27" t="str">
        <f t="shared" si="3"/>
        <v>6291484</v>
      </c>
      <c r="C33" s="27" t="str">
        <f t="shared" si="2"/>
        <v>11b'00000011100</v>
      </c>
      <c r="D33" s="64" t="s">
        <v>34</v>
      </c>
      <c r="E33" s="65" t="s">
        <v>411</v>
      </c>
      <c r="F33" s="64" t="s">
        <v>36</v>
      </c>
      <c r="G33" s="69">
        <v>43482.0</v>
      </c>
      <c r="H33" s="64" t="s">
        <v>412</v>
      </c>
      <c r="I33" s="28" t="s">
        <v>379</v>
      </c>
      <c r="J33" s="67"/>
      <c r="K33" s="87" t="str">
        <f>DEC2HEX(BITLSHIFT(VLOOKUP(BITRSHIFT('Type 3 NetIDs'!$B33,21),'NetID-DevAddr formats'!$B$4:$L$11,6,FALSE),(32-VLOOKUP(BITRSHIFT('Type 3 NetIDs'!$B33,21),'NetID-DevAddr formats'!$B$4:$L$11,8,FALSE)))+BITLSHIFT(BITAND('Type 3 NetIDs'!$B33,HEX2DEC("1FFFFF")),VLOOKUP(BITRSHIFT('Type 3 NetIDs'!$B33,21),'NetID-DevAddr formats'!$B$4:$L$11,11,FALSE)),8)&amp;"/"&amp;32-VLOOKUP(BITRSHIFT('Type 3 NetIDs'!$B33,21),'NetID-DevAddr formats'!$B$4:$L$11,11,FALSE)</f>
        <v>E0380000/15</v>
      </c>
      <c r="L33" s="10"/>
      <c r="M33" s="10"/>
      <c r="N33" s="10"/>
      <c r="O33" s="10"/>
      <c r="P33" s="10"/>
      <c r="Q33" s="10"/>
      <c r="R33" s="10"/>
      <c r="S33" s="10"/>
      <c r="T33" s="10"/>
      <c r="U33" s="10"/>
      <c r="V33" s="10"/>
      <c r="W33" s="10"/>
      <c r="X33" s="10"/>
      <c r="Y33" s="10"/>
      <c r="Z33" s="10"/>
      <c r="AA33" s="10"/>
      <c r="AB33" s="10"/>
      <c r="AC33" s="10"/>
      <c r="AD33" s="10"/>
      <c r="AE33" s="10"/>
    </row>
    <row r="34" ht="14.25" customHeight="1">
      <c r="A34" s="25" t="str">
        <f t="shared" si="1"/>
        <v>0x60001D</v>
      </c>
      <c r="B34" s="27" t="str">
        <f t="shared" si="3"/>
        <v>6291485</v>
      </c>
      <c r="C34" s="27" t="str">
        <f t="shared" si="2"/>
        <v>11b'00000011101</v>
      </c>
      <c r="D34" s="64" t="s">
        <v>403</v>
      </c>
      <c r="E34" s="65" t="s">
        <v>415</v>
      </c>
      <c r="F34" s="64" t="s">
        <v>405</v>
      </c>
      <c r="G34" s="69">
        <v>43483.0</v>
      </c>
      <c r="H34" s="64" t="s">
        <v>416</v>
      </c>
      <c r="I34" s="28" t="s">
        <v>38</v>
      </c>
      <c r="J34" s="67"/>
      <c r="K34" s="87" t="str">
        <f>DEC2HEX(BITLSHIFT(VLOOKUP(BITRSHIFT('Type 3 NetIDs'!$B34,21),'NetID-DevAddr formats'!$B$4:$L$11,6,FALSE),(32-VLOOKUP(BITRSHIFT('Type 3 NetIDs'!$B34,21),'NetID-DevAddr formats'!$B$4:$L$11,8,FALSE)))+BITLSHIFT(BITAND('Type 3 NetIDs'!$B34,HEX2DEC("1FFFFF")),VLOOKUP(BITRSHIFT('Type 3 NetIDs'!$B34,21),'NetID-DevAddr formats'!$B$4:$L$11,11,FALSE)),8)&amp;"/"&amp;32-VLOOKUP(BITRSHIFT('Type 3 NetIDs'!$B34,21),'NetID-DevAddr formats'!$B$4:$L$11,11,FALSE)</f>
        <v>E03A0000/15</v>
      </c>
      <c r="L34" s="10"/>
      <c r="M34" s="10"/>
      <c r="N34" s="10"/>
      <c r="O34" s="10"/>
      <c r="P34" s="10"/>
      <c r="Q34" s="10"/>
      <c r="R34" s="10"/>
      <c r="S34" s="10"/>
      <c r="T34" s="10"/>
      <c r="U34" s="10"/>
      <c r="V34" s="10"/>
      <c r="W34" s="10"/>
      <c r="X34" s="10"/>
      <c r="Y34" s="10"/>
      <c r="Z34" s="10"/>
      <c r="AA34" s="10"/>
      <c r="AB34" s="10"/>
      <c r="AC34" s="10"/>
      <c r="AD34" s="10"/>
      <c r="AE34" s="10"/>
    </row>
    <row r="35" ht="14.25" customHeight="1">
      <c r="A35" s="25" t="str">
        <f t="shared" si="1"/>
        <v>0x60001E</v>
      </c>
      <c r="B35" s="27" t="str">
        <f t="shared" si="3"/>
        <v>6291486</v>
      </c>
      <c r="C35" s="27" t="str">
        <f t="shared" si="2"/>
        <v>11b'00000011110</v>
      </c>
      <c r="D35" s="67"/>
      <c r="E35" s="38" t="s">
        <v>56</v>
      </c>
      <c r="F35" s="67"/>
      <c r="G35" s="68"/>
      <c r="H35" s="99"/>
      <c r="I35" s="28"/>
      <c r="J35" s="28" t="s">
        <v>419</v>
      </c>
      <c r="K35" s="31" t="str">
        <f>DEC2HEX(BITLSHIFT(VLOOKUP(BITRSHIFT('Type 3 NetIDs'!$B35,21),'NetID-DevAddr formats'!$B$4:$L$11,6,FALSE),(32-VLOOKUP(BITRSHIFT('Type 3 NetIDs'!$B35,21),'NetID-DevAddr formats'!$B$4:$L$11,8,FALSE)))+BITLSHIFT(BITAND('Type 3 NetIDs'!$B35,HEX2DEC("1FFFFF")),VLOOKUP(BITRSHIFT('Type 3 NetIDs'!$B35,21),'NetID-DevAddr formats'!$B$4:$L$11,11,FALSE)),8)&amp;"/"&amp;32-VLOOKUP(BITRSHIFT('Type 3 NetIDs'!$B35,21),'NetID-DevAddr formats'!$B$4:$L$11,11,FALSE)</f>
        <v>E03C0000/15</v>
      </c>
      <c r="L35" s="10"/>
      <c r="M35" s="10"/>
      <c r="N35" s="10"/>
      <c r="O35" s="10"/>
      <c r="P35" s="10"/>
      <c r="Q35" s="10"/>
      <c r="R35" s="10"/>
      <c r="S35" s="10"/>
      <c r="T35" s="10"/>
      <c r="U35" s="10"/>
      <c r="V35" s="10"/>
      <c r="W35" s="10"/>
      <c r="X35" s="10"/>
      <c r="Y35" s="10"/>
      <c r="Z35" s="10"/>
      <c r="AA35" s="10"/>
      <c r="AB35" s="10"/>
      <c r="AC35" s="10"/>
      <c r="AD35" s="10"/>
      <c r="AE35" s="10"/>
    </row>
    <row r="36" ht="14.25" customHeight="1">
      <c r="A36" s="25" t="str">
        <f t="shared" si="1"/>
        <v>0x60001F</v>
      </c>
      <c r="B36" s="27" t="str">
        <f t="shared" si="3"/>
        <v>6291487</v>
      </c>
      <c r="C36" s="27" t="str">
        <f t="shared" si="2"/>
        <v>11b'00000011111</v>
      </c>
      <c r="D36" s="64" t="s">
        <v>43</v>
      </c>
      <c r="E36" s="65" t="s">
        <v>83</v>
      </c>
      <c r="F36" s="64" t="s">
        <v>36</v>
      </c>
      <c r="G36" s="69">
        <v>43570.0</v>
      </c>
      <c r="H36" s="70" t="s">
        <v>422</v>
      </c>
      <c r="I36" s="28" t="s">
        <v>379</v>
      </c>
      <c r="J36" s="67"/>
      <c r="K36" s="87" t="str">
        <f>DEC2HEX(BITLSHIFT(VLOOKUP(BITRSHIFT('Type 3 NetIDs'!$B36,21),'NetID-DevAddr formats'!$B$4:$L$11,6,FALSE),(32-VLOOKUP(BITRSHIFT('Type 3 NetIDs'!$B36,21),'NetID-DevAddr formats'!$B$4:$L$11,8,FALSE)))+BITLSHIFT(BITAND('Type 3 NetIDs'!$B36,HEX2DEC("1FFFFF")),VLOOKUP(BITRSHIFT('Type 3 NetIDs'!$B36,21),'NetID-DevAddr formats'!$B$4:$L$11,11,FALSE)),8)&amp;"/"&amp;32-VLOOKUP(BITRSHIFT('Type 3 NetIDs'!$B36,21),'NetID-DevAddr formats'!$B$4:$L$11,11,FALSE)</f>
        <v>E03E0000/15</v>
      </c>
      <c r="L36" s="10"/>
      <c r="M36" s="10"/>
      <c r="N36" s="10"/>
      <c r="O36" s="10"/>
      <c r="P36" s="10"/>
      <c r="Q36" s="10"/>
      <c r="R36" s="10"/>
      <c r="S36" s="10"/>
      <c r="T36" s="10"/>
      <c r="U36" s="10"/>
      <c r="V36" s="10"/>
      <c r="W36" s="10"/>
      <c r="X36" s="10"/>
      <c r="Y36" s="10"/>
      <c r="Z36" s="10"/>
      <c r="AA36" s="10"/>
      <c r="AB36" s="10"/>
      <c r="AC36" s="10"/>
      <c r="AD36" s="10"/>
      <c r="AE36" s="10"/>
    </row>
    <row r="37" ht="14.25" customHeight="1">
      <c r="A37" s="25" t="str">
        <f t="shared" si="1"/>
        <v>0x600020</v>
      </c>
      <c r="B37" s="27" t="str">
        <f t="shared" si="3"/>
        <v>6291488</v>
      </c>
      <c r="C37" s="27" t="str">
        <f t="shared" si="2"/>
        <v>11b'00000100000</v>
      </c>
      <c r="D37" s="64" t="s">
        <v>297</v>
      </c>
      <c r="E37" s="65" t="s">
        <v>425</v>
      </c>
      <c r="F37" s="64" t="s">
        <v>405</v>
      </c>
      <c r="G37" s="69">
        <v>43574.0</v>
      </c>
      <c r="H37" s="70" t="s">
        <v>426</v>
      </c>
      <c r="I37" s="28" t="s">
        <v>38</v>
      </c>
      <c r="J37" s="67" t="s">
        <v>427</v>
      </c>
      <c r="K37" s="87" t="str">
        <f>DEC2HEX(BITLSHIFT(VLOOKUP(BITRSHIFT('Type 3 NetIDs'!$B37,21),'NetID-DevAddr formats'!$B$4:$L$11,6,FALSE),(32-VLOOKUP(BITRSHIFT('Type 3 NetIDs'!$B37,21),'NetID-DevAddr formats'!$B$4:$L$11,8,FALSE)))+BITLSHIFT(BITAND('Type 3 NetIDs'!$B37,HEX2DEC("1FFFFF")),VLOOKUP(BITRSHIFT('Type 3 NetIDs'!$B37,21),'NetID-DevAddr formats'!$B$4:$L$11,11,FALSE)),8)&amp;"/"&amp;32-VLOOKUP(BITRSHIFT('Type 3 NetIDs'!$B37,21),'NetID-DevAddr formats'!$B$4:$L$11,11,FALSE)</f>
        <v>E0400000/15</v>
      </c>
      <c r="L37" s="10"/>
      <c r="M37" s="10"/>
      <c r="N37" s="10"/>
      <c r="O37" s="10"/>
      <c r="P37" s="10"/>
      <c r="Q37" s="10"/>
      <c r="R37" s="10"/>
      <c r="S37" s="10"/>
      <c r="T37" s="10"/>
      <c r="U37" s="10"/>
      <c r="V37" s="10"/>
      <c r="W37" s="10"/>
      <c r="X37" s="10"/>
      <c r="Y37" s="10"/>
      <c r="Z37" s="10"/>
      <c r="AA37" s="10"/>
      <c r="AB37" s="10"/>
      <c r="AC37" s="10"/>
      <c r="AD37" s="10"/>
      <c r="AE37" s="10"/>
    </row>
    <row r="38" ht="14.25" customHeight="1">
      <c r="A38" s="25" t="str">
        <f t="shared" si="1"/>
        <v>0x600021</v>
      </c>
      <c r="B38" s="27" t="str">
        <f t="shared" si="3"/>
        <v>6291489</v>
      </c>
      <c r="C38" s="27" t="str">
        <f t="shared" si="2"/>
        <v>11b'00000100001</v>
      </c>
      <c r="D38" s="28" t="s">
        <v>34</v>
      </c>
      <c r="E38" s="32" t="s">
        <v>430</v>
      </c>
      <c r="F38" s="28" t="s">
        <v>45</v>
      </c>
      <c r="G38" s="68">
        <v>43655.0</v>
      </c>
      <c r="H38" s="45" t="s">
        <v>431</v>
      </c>
      <c r="I38" s="28" t="s">
        <v>38</v>
      </c>
      <c r="J38" s="67"/>
      <c r="K38" s="87" t="str">
        <f>DEC2HEX(BITLSHIFT(VLOOKUP(BITRSHIFT('Type 3 NetIDs'!$B38,21),'NetID-DevAddr formats'!$B$4:$L$11,6,FALSE),(32-VLOOKUP(BITRSHIFT('Type 3 NetIDs'!$B38,21),'NetID-DevAddr formats'!$B$4:$L$11,8,FALSE)))+BITLSHIFT(BITAND('Type 3 NetIDs'!$B38,HEX2DEC("1FFFFF")),VLOOKUP(BITRSHIFT('Type 3 NetIDs'!$B38,21),'NetID-DevAddr formats'!$B$4:$L$11,11,FALSE)),8)&amp;"/"&amp;32-VLOOKUP(BITRSHIFT('Type 3 NetIDs'!$B38,21),'NetID-DevAddr formats'!$B$4:$L$11,11,FALSE)</f>
        <v>E0420000/15</v>
      </c>
      <c r="L38" s="10"/>
      <c r="M38" s="10"/>
      <c r="N38" s="10"/>
      <c r="O38" s="10"/>
      <c r="P38" s="10"/>
      <c r="Q38" s="10"/>
      <c r="R38" s="10"/>
      <c r="S38" s="10"/>
      <c r="T38" s="10"/>
      <c r="U38" s="10"/>
      <c r="V38" s="10"/>
      <c r="W38" s="10"/>
      <c r="X38" s="10"/>
      <c r="Y38" s="10"/>
      <c r="Z38" s="10"/>
      <c r="AA38" s="10"/>
      <c r="AB38" s="10"/>
      <c r="AC38" s="10"/>
      <c r="AD38" s="10"/>
      <c r="AE38" s="10"/>
    </row>
    <row r="39" ht="14.25" customHeight="1">
      <c r="A39" s="25" t="str">
        <f t="shared" si="1"/>
        <v>0x600022</v>
      </c>
      <c r="B39" s="27" t="str">
        <f t="shared" si="3"/>
        <v>6291490</v>
      </c>
      <c r="C39" s="27" t="str">
        <f t="shared" si="2"/>
        <v>11b'00000100010</v>
      </c>
      <c r="D39" s="28"/>
      <c r="E39" s="38" t="s">
        <v>56</v>
      </c>
      <c r="F39" s="28"/>
      <c r="G39" s="68"/>
      <c r="H39" s="45"/>
      <c r="I39" s="28"/>
      <c r="J39" s="28" t="s">
        <v>434</v>
      </c>
      <c r="K39" s="31" t="str">
        <f>DEC2HEX(BITLSHIFT(VLOOKUP(BITRSHIFT('Type 3 NetIDs'!$B39,21),'NetID-DevAddr formats'!$B$4:$L$11,6,FALSE),(32-VLOOKUP(BITRSHIFT('Type 3 NetIDs'!$B39,21),'NetID-DevAddr formats'!$B$4:$L$11,8,FALSE)))+BITLSHIFT(BITAND('Type 3 NetIDs'!$B39,HEX2DEC("1FFFFF")),VLOOKUP(BITRSHIFT('Type 3 NetIDs'!$B39,21),'NetID-DevAddr formats'!$B$4:$L$11,11,FALSE)),8)&amp;"/"&amp;32-VLOOKUP(BITRSHIFT('Type 3 NetIDs'!$B39,21),'NetID-DevAddr formats'!$B$4:$L$11,11,FALSE)</f>
        <v>E0440000/15</v>
      </c>
      <c r="L39" s="10"/>
      <c r="M39" s="10"/>
      <c r="N39" s="10"/>
      <c r="O39" s="10"/>
      <c r="P39" s="10"/>
      <c r="Q39" s="10"/>
      <c r="R39" s="10"/>
      <c r="S39" s="10"/>
      <c r="T39" s="10"/>
      <c r="U39" s="10"/>
      <c r="V39" s="10"/>
      <c r="W39" s="10"/>
      <c r="X39" s="10"/>
      <c r="Y39" s="10"/>
      <c r="Z39" s="10"/>
      <c r="AA39" s="10"/>
      <c r="AB39" s="10"/>
      <c r="AC39" s="10"/>
      <c r="AD39" s="10"/>
      <c r="AE39" s="10"/>
    </row>
    <row r="40" ht="14.25" customHeight="1">
      <c r="A40" s="25" t="str">
        <f t="shared" si="1"/>
        <v>0x600023</v>
      </c>
      <c r="B40" s="27" t="str">
        <f t="shared" si="3"/>
        <v>6291491</v>
      </c>
      <c r="C40" s="27" t="str">
        <f t="shared" si="2"/>
        <v>11b'00000100011</v>
      </c>
      <c r="D40" s="28"/>
      <c r="E40" s="38" t="s">
        <v>56</v>
      </c>
      <c r="F40" s="28"/>
      <c r="G40" s="68"/>
      <c r="H40" s="45"/>
      <c r="I40" s="28"/>
      <c r="J40" s="28" t="s">
        <v>437</v>
      </c>
      <c r="K40" s="31" t="str">
        <f>DEC2HEX(BITLSHIFT(VLOOKUP(BITRSHIFT('Type 3 NetIDs'!$B40,21),'NetID-DevAddr formats'!$B$4:$L$11,6,FALSE),(32-VLOOKUP(BITRSHIFT('Type 3 NetIDs'!$B40,21),'NetID-DevAddr formats'!$B$4:$L$11,8,FALSE)))+BITLSHIFT(BITAND('Type 3 NetIDs'!$B40,HEX2DEC("1FFFFF")),VLOOKUP(BITRSHIFT('Type 3 NetIDs'!$B40,21),'NetID-DevAddr formats'!$B$4:$L$11,11,FALSE)),8)&amp;"/"&amp;32-VLOOKUP(BITRSHIFT('Type 3 NetIDs'!$B40,21),'NetID-DevAddr formats'!$B$4:$L$11,11,FALSE)</f>
        <v>E0460000/15</v>
      </c>
      <c r="L40" s="10"/>
      <c r="M40" s="10"/>
      <c r="N40" s="10"/>
      <c r="O40" s="10"/>
      <c r="P40" s="10"/>
      <c r="Q40" s="10"/>
      <c r="R40" s="10"/>
      <c r="S40" s="10"/>
      <c r="T40" s="10"/>
      <c r="U40" s="10"/>
      <c r="V40" s="10"/>
      <c r="W40" s="10"/>
      <c r="X40" s="10"/>
      <c r="Y40" s="10"/>
      <c r="Z40" s="10"/>
      <c r="AA40" s="10"/>
      <c r="AB40" s="10"/>
      <c r="AC40" s="10"/>
      <c r="AD40" s="10"/>
      <c r="AE40" s="10"/>
    </row>
    <row r="41" ht="14.25" customHeight="1">
      <c r="A41" s="25" t="str">
        <f t="shared" si="1"/>
        <v>0x600024</v>
      </c>
      <c r="B41" s="27" t="str">
        <f t="shared" si="3"/>
        <v>6291492</v>
      </c>
      <c r="C41" s="27" t="str">
        <f t="shared" si="2"/>
        <v>11b'00000100100</v>
      </c>
      <c r="D41" s="28" t="s">
        <v>34</v>
      </c>
      <c r="E41" s="32" t="s">
        <v>287</v>
      </c>
      <c r="F41" s="28" t="s">
        <v>36</v>
      </c>
      <c r="G41" s="68">
        <v>43739.0</v>
      </c>
      <c r="H41" s="40" t="s">
        <v>288</v>
      </c>
      <c r="I41" s="28" t="s">
        <v>379</v>
      </c>
      <c r="J41" s="67"/>
      <c r="K41" s="87" t="str">
        <f>DEC2HEX(BITLSHIFT(VLOOKUP(BITRSHIFT('Type 3 NetIDs'!$B41,21),'NetID-DevAddr formats'!$B$4:$L$11,6,FALSE),(32-VLOOKUP(BITRSHIFT('Type 3 NetIDs'!$B41,21),'NetID-DevAddr formats'!$B$4:$L$11,8,FALSE)))+BITLSHIFT(BITAND('Type 3 NetIDs'!$B41,HEX2DEC("1FFFFF")),VLOOKUP(BITRSHIFT('Type 3 NetIDs'!$B41,21),'NetID-DevAddr formats'!$B$4:$L$11,11,FALSE)),8)&amp;"/"&amp;32-VLOOKUP(BITRSHIFT('Type 3 NetIDs'!$B41,21),'NetID-DevAddr formats'!$B$4:$L$11,11,FALSE)</f>
        <v>E0480000/15</v>
      </c>
      <c r="L41" s="10"/>
      <c r="M41" s="10"/>
      <c r="N41" s="10"/>
      <c r="O41" s="10"/>
      <c r="P41" s="10"/>
      <c r="Q41" s="10"/>
      <c r="R41" s="10"/>
      <c r="S41" s="10"/>
      <c r="T41" s="10"/>
      <c r="U41" s="10"/>
      <c r="V41" s="10"/>
      <c r="W41" s="10"/>
      <c r="X41" s="10"/>
      <c r="Y41" s="10"/>
      <c r="Z41" s="10"/>
      <c r="AA41" s="10"/>
      <c r="AB41" s="10"/>
      <c r="AC41" s="10"/>
      <c r="AD41" s="10"/>
      <c r="AE41" s="10"/>
    </row>
    <row r="42" ht="14.25" customHeight="1">
      <c r="A42" s="25" t="str">
        <f t="shared" si="1"/>
        <v>0x600025</v>
      </c>
      <c r="B42" s="27" t="str">
        <f t="shared" si="3"/>
        <v>6291493</v>
      </c>
      <c r="C42" s="27" t="str">
        <f t="shared" si="2"/>
        <v>11b'00000100101</v>
      </c>
      <c r="D42" s="28" t="s">
        <v>34</v>
      </c>
      <c r="E42" s="32" t="s">
        <v>292</v>
      </c>
      <c r="F42" s="28" t="s">
        <v>36</v>
      </c>
      <c r="G42" s="68">
        <v>43741.0</v>
      </c>
      <c r="H42" s="45" t="s">
        <v>293</v>
      </c>
      <c r="I42" s="28" t="s">
        <v>379</v>
      </c>
      <c r="J42" s="67"/>
      <c r="K42" s="87" t="str">
        <f>DEC2HEX(BITLSHIFT(VLOOKUP(BITRSHIFT('Type 3 NetIDs'!$B42,21),'NetID-DevAddr formats'!$B$4:$L$11,6,FALSE),(32-VLOOKUP(BITRSHIFT('Type 3 NetIDs'!$B42,21),'NetID-DevAddr formats'!$B$4:$L$11,8,FALSE)))+BITLSHIFT(BITAND('Type 3 NetIDs'!$B42,HEX2DEC("1FFFFF")),VLOOKUP(BITRSHIFT('Type 3 NetIDs'!$B42,21),'NetID-DevAddr formats'!$B$4:$L$11,11,FALSE)),8)&amp;"/"&amp;32-VLOOKUP(BITRSHIFT('Type 3 NetIDs'!$B42,21),'NetID-DevAddr formats'!$B$4:$L$11,11,FALSE)</f>
        <v>E04A0000/15</v>
      </c>
      <c r="L42" s="10"/>
      <c r="M42" s="10"/>
      <c r="N42" s="10"/>
      <c r="O42" s="10"/>
      <c r="P42" s="10"/>
      <c r="Q42" s="10"/>
      <c r="R42" s="10"/>
      <c r="S42" s="10"/>
      <c r="T42" s="10"/>
      <c r="U42" s="10"/>
      <c r="V42" s="10"/>
      <c r="W42" s="10"/>
      <c r="X42" s="10"/>
      <c r="Y42" s="10"/>
      <c r="Z42" s="10"/>
      <c r="AA42" s="10"/>
      <c r="AB42" s="10"/>
      <c r="AC42" s="10"/>
      <c r="AD42" s="10"/>
      <c r="AE42" s="10"/>
    </row>
    <row r="43" ht="14.25" customHeight="1">
      <c r="A43" s="25" t="str">
        <f t="shared" si="1"/>
        <v>0x600026</v>
      </c>
      <c r="B43" s="27" t="str">
        <f t="shared" si="3"/>
        <v>6291494</v>
      </c>
      <c r="C43" s="27" t="str">
        <f t="shared" si="2"/>
        <v>11b'00000100110</v>
      </c>
      <c r="D43" s="28"/>
      <c r="E43" s="38" t="s">
        <v>56</v>
      </c>
      <c r="F43" s="28"/>
      <c r="G43" s="68"/>
      <c r="H43" s="45"/>
      <c r="I43" s="28"/>
      <c r="J43" s="48" t="s">
        <v>444</v>
      </c>
      <c r="K43" s="31" t="str">
        <f>DEC2HEX(BITLSHIFT(VLOOKUP(BITRSHIFT('Type 3 NetIDs'!$B43,21),'NetID-DevAddr formats'!$B$4:$L$11,6,FALSE),(32-VLOOKUP(BITRSHIFT('Type 3 NetIDs'!$B43,21),'NetID-DevAddr formats'!$B$4:$L$11,8,FALSE)))+BITLSHIFT(BITAND('Type 3 NetIDs'!$B43,HEX2DEC("1FFFFF")),VLOOKUP(BITRSHIFT('Type 3 NetIDs'!$B43,21),'NetID-DevAddr formats'!$B$4:$L$11,11,FALSE)),8)&amp;"/"&amp;32-VLOOKUP(BITRSHIFT('Type 3 NetIDs'!$B43,21),'NetID-DevAddr formats'!$B$4:$L$11,11,FALSE)</f>
        <v>E04C0000/15</v>
      </c>
      <c r="L43" s="10"/>
      <c r="M43" s="10"/>
      <c r="N43" s="10"/>
      <c r="O43" s="10"/>
      <c r="P43" s="10"/>
      <c r="Q43" s="10"/>
      <c r="R43" s="10"/>
      <c r="S43" s="10"/>
      <c r="T43" s="10"/>
      <c r="U43" s="10"/>
      <c r="V43" s="10"/>
      <c r="W43" s="10"/>
      <c r="X43" s="10"/>
      <c r="Y43" s="10"/>
      <c r="Z43" s="10"/>
      <c r="AA43" s="10"/>
      <c r="AB43" s="10"/>
      <c r="AC43" s="10"/>
      <c r="AD43" s="10"/>
      <c r="AE43" s="10"/>
    </row>
    <row r="44" ht="14.25" customHeight="1">
      <c r="A44" s="25" t="str">
        <f t="shared" si="1"/>
        <v>0x600027</v>
      </c>
      <c r="B44" s="27" t="str">
        <f t="shared" si="3"/>
        <v>6291495</v>
      </c>
      <c r="C44" s="27" t="str">
        <f t="shared" si="2"/>
        <v>11b'00000100111</v>
      </c>
      <c r="D44" s="28" t="s">
        <v>34</v>
      </c>
      <c r="E44" s="32" t="s">
        <v>447</v>
      </c>
      <c r="F44" s="28" t="s">
        <v>45</v>
      </c>
      <c r="G44" s="68">
        <v>43941.0</v>
      </c>
      <c r="H44" s="45" t="s">
        <v>448</v>
      </c>
      <c r="I44" s="28" t="s">
        <v>38</v>
      </c>
      <c r="J44" s="67"/>
      <c r="K44" s="87" t="str">
        <f>DEC2HEX(BITLSHIFT(VLOOKUP(BITRSHIFT('Type 3 NetIDs'!$B44,21),'NetID-DevAddr formats'!$B$4:$L$11,6,FALSE),(32-VLOOKUP(BITRSHIFT('Type 3 NetIDs'!$B44,21),'NetID-DevAddr formats'!$B$4:$L$11,8,FALSE)))+BITLSHIFT(BITAND('Type 3 NetIDs'!$B44,HEX2DEC("1FFFFF")),VLOOKUP(BITRSHIFT('Type 3 NetIDs'!$B44,21),'NetID-DevAddr formats'!$B$4:$L$11,11,FALSE)),8)&amp;"/"&amp;32-VLOOKUP(BITRSHIFT('Type 3 NetIDs'!$B44,21),'NetID-DevAddr formats'!$B$4:$L$11,11,FALSE)</f>
        <v>E04E0000/15</v>
      </c>
      <c r="L44" s="10"/>
      <c r="M44" s="10"/>
      <c r="N44" s="10"/>
      <c r="O44" s="10"/>
      <c r="P44" s="10"/>
      <c r="Q44" s="10"/>
      <c r="R44" s="10"/>
      <c r="S44" s="10"/>
      <c r="T44" s="10"/>
      <c r="U44" s="10"/>
      <c r="V44" s="10"/>
      <c r="W44" s="10"/>
      <c r="X44" s="10"/>
      <c r="Y44" s="10"/>
      <c r="Z44" s="10"/>
      <c r="AA44" s="10"/>
      <c r="AB44" s="10"/>
      <c r="AC44" s="10"/>
      <c r="AD44" s="10"/>
      <c r="AE44" s="10"/>
    </row>
    <row r="45" ht="14.25" customHeight="1">
      <c r="A45" s="25" t="str">
        <f t="shared" si="1"/>
        <v>0x600028</v>
      </c>
      <c r="B45" s="27" t="str">
        <f t="shared" si="3"/>
        <v>6291496</v>
      </c>
      <c r="C45" s="27" t="str">
        <f t="shared" si="2"/>
        <v>11b'00000101000</v>
      </c>
      <c r="D45" s="28" t="s">
        <v>297</v>
      </c>
      <c r="E45" s="32" t="s">
        <v>451</v>
      </c>
      <c r="F45" s="28" t="s">
        <v>36</v>
      </c>
      <c r="G45" s="68">
        <v>43978.0</v>
      </c>
      <c r="H45" s="45" t="s">
        <v>452</v>
      </c>
      <c r="I45" s="28" t="s">
        <v>379</v>
      </c>
      <c r="J45" s="67"/>
      <c r="K45" s="87" t="str">
        <f>DEC2HEX(BITLSHIFT(VLOOKUP(BITRSHIFT('Type 3 NetIDs'!$B45,21),'NetID-DevAddr formats'!$B$4:$L$11,6,FALSE),(32-VLOOKUP(BITRSHIFT('Type 3 NetIDs'!$B45,21),'NetID-DevAddr formats'!$B$4:$L$11,8,FALSE)))+BITLSHIFT(BITAND('Type 3 NetIDs'!$B45,HEX2DEC("1FFFFF")),VLOOKUP(BITRSHIFT('Type 3 NetIDs'!$B45,21),'NetID-DevAddr formats'!$B$4:$L$11,11,FALSE)),8)&amp;"/"&amp;32-VLOOKUP(BITRSHIFT('Type 3 NetIDs'!$B45,21),'NetID-DevAddr formats'!$B$4:$L$11,11,FALSE)</f>
        <v>E0500000/15</v>
      </c>
      <c r="L45" s="10"/>
      <c r="M45" s="10"/>
      <c r="N45" s="10"/>
      <c r="O45" s="10"/>
      <c r="P45" s="10"/>
      <c r="Q45" s="10"/>
      <c r="R45" s="10"/>
      <c r="S45" s="10"/>
      <c r="T45" s="10"/>
      <c r="U45" s="10"/>
      <c r="V45" s="10"/>
      <c r="W45" s="10"/>
      <c r="X45" s="10"/>
      <c r="Y45" s="10"/>
      <c r="Z45" s="10"/>
      <c r="AA45" s="10"/>
      <c r="AB45" s="10"/>
      <c r="AC45" s="10"/>
      <c r="AD45" s="10"/>
      <c r="AE45" s="10"/>
    </row>
    <row r="46" ht="14.25" customHeight="1">
      <c r="A46" s="25" t="str">
        <f t="shared" si="1"/>
        <v>0x600029</v>
      </c>
      <c r="B46" s="27" t="str">
        <f t="shared" si="3"/>
        <v>6291497</v>
      </c>
      <c r="C46" s="27" t="str">
        <f t="shared" si="2"/>
        <v>11b'00000101001</v>
      </c>
      <c r="D46" s="28" t="s">
        <v>455</v>
      </c>
      <c r="E46" s="32" t="s">
        <v>456</v>
      </c>
      <c r="F46" s="28" t="s">
        <v>45</v>
      </c>
      <c r="G46" s="68">
        <v>44385.0</v>
      </c>
      <c r="H46" s="45" t="s">
        <v>457</v>
      </c>
      <c r="I46" s="28" t="s">
        <v>38</v>
      </c>
      <c r="J46" s="67"/>
      <c r="K46" s="87" t="str">
        <f>DEC2HEX(BITLSHIFT(VLOOKUP(BITRSHIFT('Type 3 NetIDs'!$B46,21),'NetID-DevAddr formats'!$B$4:$L$11,6,FALSE),(32-VLOOKUP(BITRSHIFT('Type 3 NetIDs'!$B46,21),'NetID-DevAddr formats'!$B$4:$L$11,8,FALSE)))+BITLSHIFT(BITAND('Type 3 NetIDs'!$B46,HEX2DEC("1FFFFF")),VLOOKUP(BITRSHIFT('Type 3 NetIDs'!$B46,21),'NetID-DevAddr formats'!$B$4:$L$11,11,FALSE)),8)&amp;"/"&amp;32-VLOOKUP(BITRSHIFT('Type 3 NetIDs'!$B46,21),'NetID-DevAddr formats'!$B$4:$L$11,11,FALSE)</f>
        <v>E0520000/15</v>
      </c>
      <c r="L46" s="10"/>
      <c r="M46" s="10"/>
      <c r="N46" s="10"/>
      <c r="O46" s="10"/>
      <c r="P46" s="10"/>
      <c r="Q46" s="10"/>
      <c r="R46" s="10"/>
      <c r="S46" s="10"/>
      <c r="T46" s="10"/>
      <c r="U46" s="10"/>
      <c r="V46" s="10"/>
      <c r="W46" s="10"/>
      <c r="X46" s="10"/>
      <c r="Y46" s="10"/>
      <c r="Z46" s="10"/>
      <c r="AA46" s="10"/>
      <c r="AB46" s="10"/>
      <c r="AC46" s="10"/>
      <c r="AD46" s="10"/>
      <c r="AE46" s="10"/>
    </row>
    <row r="47" ht="14.25" customHeight="1">
      <c r="A47" s="25" t="str">
        <f t="shared" si="1"/>
        <v>0x60002A</v>
      </c>
      <c r="B47" s="27" t="str">
        <f t="shared" si="3"/>
        <v>6291498</v>
      </c>
      <c r="C47" s="27" t="str">
        <f t="shared" si="2"/>
        <v>11b'00000101010</v>
      </c>
      <c r="D47" s="28" t="s">
        <v>460</v>
      </c>
      <c r="E47" s="32" t="s">
        <v>461</v>
      </c>
      <c r="F47" s="28" t="s">
        <v>405</v>
      </c>
      <c r="G47" s="68">
        <v>44428.0</v>
      </c>
      <c r="H47" s="45" t="s">
        <v>462</v>
      </c>
      <c r="I47" s="28" t="s">
        <v>38</v>
      </c>
      <c r="J47" s="67"/>
      <c r="K47" s="87" t="str">
        <f>DEC2HEX(BITLSHIFT(VLOOKUP(BITRSHIFT('Type 3 NetIDs'!$B47,21),'NetID-DevAddr formats'!$B$4:$L$11,6,FALSE),(32-VLOOKUP(BITRSHIFT('Type 3 NetIDs'!$B47,21),'NetID-DevAddr formats'!$B$4:$L$11,8,FALSE)))+BITLSHIFT(BITAND('Type 3 NetIDs'!$B47,HEX2DEC("1FFFFF")),VLOOKUP(BITRSHIFT('Type 3 NetIDs'!$B47,21),'NetID-DevAddr formats'!$B$4:$L$11,11,FALSE)),8)&amp;"/"&amp;32-VLOOKUP(BITRSHIFT('Type 3 NetIDs'!$B47,21),'NetID-DevAddr formats'!$B$4:$L$11,11,FALSE)</f>
        <v>E0540000/15</v>
      </c>
      <c r="L47" s="10"/>
      <c r="M47" s="10"/>
      <c r="N47" s="10"/>
      <c r="O47" s="10"/>
      <c r="P47" s="10"/>
      <c r="Q47" s="10"/>
      <c r="R47" s="10"/>
      <c r="S47" s="10"/>
      <c r="T47" s="10"/>
      <c r="U47" s="10"/>
      <c r="V47" s="10"/>
      <c r="W47" s="10"/>
      <c r="X47" s="10"/>
      <c r="Y47" s="10"/>
      <c r="Z47" s="10"/>
      <c r="AA47" s="10"/>
      <c r="AB47" s="10"/>
      <c r="AC47" s="10"/>
      <c r="AD47" s="10"/>
      <c r="AE47" s="10"/>
    </row>
    <row r="48" ht="14.25" customHeight="1">
      <c r="A48" s="25" t="str">
        <f t="shared" si="1"/>
        <v>0x60002B</v>
      </c>
      <c r="B48" s="27" t="str">
        <f t="shared" si="3"/>
        <v>6291499</v>
      </c>
      <c r="C48" s="27" t="str">
        <f t="shared" si="2"/>
        <v>11b'00000101011</v>
      </c>
      <c r="D48" s="28" t="s">
        <v>34</v>
      </c>
      <c r="E48" s="32" t="s">
        <v>303</v>
      </c>
      <c r="F48" s="28" t="s">
        <v>36</v>
      </c>
      <c r="G48" s="68">
        <v>44456.0</v>
      </c>
      <c r="H48" s="45" t="s">
        <v>465</v>
      </c>
      <c r="I48" s="28" t="s">
        <v>379</v>
      </c>
      <c r="J48" s="67"/>
      <c r="K48" s="87" t="str">
        <f>DEC2HEX(BITLSHIFT(VLOOKUP(BITRSHIFT('Type 3 NetIDs'!$B48,21),'NetID-DevAddr formats'!$B$4:$L$11,6,FALSE),(32-VLOOKUP(BITRSHIFT('Type 3 NetIDs'!$B48,21),'NetID-DevAddr formats'!$B$4:$L$11,8,FALSE)))+BITLSHIFT(BITAND('Type 3 NetIDs'!$B48,HEX2DEC("1FFFFF")),VLOOKUP(BITRSHIFT('Type 3 NetIDs'!$B48,21),'NetID-DevAddr formats'!$B$4:$L$11,11,FALSE)),8)&amp;"/"&amp;32-VLOOKUP(BITRSHIFT('Type 3 NetIDs'!$B48,21),'NetID-DevAddr formats'!$B$4:$L$11,11,FALSE)</f>
        <v>E0560000/15</v>
      </c>
      <c r="L48" s="10"/>
      <c r="M48" s="10"/>
      <c r="N48" s="10"/>
      <c r="O48" s="10"/>
      <c r="P48" s="10"/>
      <c r="Q48" s="10"/>
      <c r="R48" s="10"/>
      <c r="S48" s="10"/>
      <c r="T48" s="10"/>
      <c r="U48" s="10"/>
      <c r="V48" s="10"/>
      <c r="W48" s="10"/>
      <c r="X48" s="10"/>
      <c r="Y48" s="10"/>
      <c r="Z48" s="10"/>
      <c r="AA48" s="10"/>
      <c r="AB48" s="10"/>
      <c r="AC48" s="10"/>
      <c r="AD48" s="10"/>
      <c r="AE48" s="10"/>
    </row>
    <row r="49" ht="14.25" customHeight="1">
      <c r="A49" s="25" t="str">
        <f t="shared" si="1"/>
        <v>0x60002C</v>
      </c>
      <c r="B49" s="27" t="str">
        <f t="shared" si="3"/>
        <v>6291500</v>
      </c>
      <c r="C49" s="27" t="str">
        <f t="shared" si="2"/>
        <v>11b'00000101100</v>
      </c>
      <c r="D49" s="28" t="s">
        <v>34</v>
      </c>
      <c r="E49" s="32" t="s">
        <v>468</v>
      </c>
      <c r="F49" s="28" t="s">
        <v>45</v>
      </c>
      <c r="G49" s="68">
        <v>44456.0</v>
      </c>
      <c r="H49" s="45" t="s">
        <v>469</v>
      </c>
      <c r="I49" s="28" t="s">
        <v>38</v>
      </c>
      <c r="J49" s="67"/>
      <c r="K49" s="87" t="str">
        <f>DEC2HEX(BITLSHIFT(VLOOKUP(BITRSHIFT('Type 3 NetIDs'!$B49,21),'NetID-DevAddr formats'!$B$4:$L$11,6,FALSE),(32-VLOOKUP(BITRSHIFT('Type 3 NetIDs'!$B49,21),'NetID-DevAddr formats'!$B$4:$L$11,8,FALSE)))+BITLSHIFT(BITAND('Type 3 NetIDs'!$B49,HEX2DEC("1FFFFF")),VLOOKUP(BITRSHIFT('Type 3 NetIDs'!$B49,21),'NetID-DevAddr formats'!$B$4:$L$11,11,FALSE)),8)&amp;"/"&amp;32-VLOOKUP(BITRSHIFT('Type 3 NetIDs'!$B49,21),'NetID-DevAddr formats'!$B$4:$L$11,11,FALSE)</f>
        <v>E0580000/15</v>
      </c>
      <c r="L49" s="10"/>
      <c r="M49" s="10"/>
      <c r="N49" s="10"/>
      <c r="O49" s="10"/>
      <c r="P49" s="10"/>
      <c r="Q49" s="10"/>
      <c r="R49" s="10"/>
      <c r="S49" s="10"/>
      <c r="T49" s="10"/>
      <c r="U49" s="10"/>
      <c r="V49" s="10"/>
      <c r="W49" s="10"/>
      <c r="X49" s="10"/>
      <c r="Y49" s="10"/>
      <c r="Z49" s="10"/>
      <c r="AA49" s="10"/>
      <c r="AB49" s="10"/>
      <c r="AC49" s="10"/>
      <c r="AD49" s="10"/>
      <c r="AE49" s="10"/>
    </row>
    <row r="50" ht="14.25" customHeight="1">
      <c r="A50" s="25" t="str">
        <f t="shared" si="1"/>
        <v>0x60002D</v>
      </c>
      <c r="B50" s="27" t="str">
        <f t="shared" si="3"/>
        <v>6291501</v>
      </c>
      <c r="C50" s="27" t="str">
        <f t="shared" si="2"/>
        <v>11b'00000101101</v>
      </c>
      <c r="D50" s="28" t="s">
        <v>34</v>
      </c>
      <c r="E50" s="32" t="s">
        <v>472</v>
      </c>
      <c r="F50" s="28" t="s">
        <v>45</v>
      </c>
      <c r="G50" s="68">
        <v>44488.0</v>
      </c>
      <c r="H50" s="28" t="s">
        <v>473</v>
      </c>
      <c r="I50" s="28" t="s">
        <v>38</v>
      </c>
      <c r="J50" s="67"/>
      <c r="K50" s="87" t="str">
        <f>DEC2HEX(BITLSHIFT(VLOOKUP(BITRSHIFT('Type 3 NetIDs'!$B50,21),'NetID-DevAddr formats'!$B$4:$L$11,6,FALSE),(32-VLOOKUP(BITRSHIFT('Type 3 NetIDs'!$B50,21),'NetID-DevAddr formats'!$B$4:$L$11,8,FALSE)))+BITLSHIFT(BITAND('Type 3 NetIDs'!$B50,HEX2DEC("1FFFFF")),VLOOKUP(BITRSHIFT('Type 3 NetIDs'!$B50,21),'NetID-DevAddr formats'!$B$4:$L$11,11,FALSE)),8)&amp;"/"&amp;32-VLOOKUP(BITRSHIFT('Type 3 NetIDs'!$B50,21),'NetID-DevAddr formats'!$B$4:$L$11,11,FALSE)</f>
        <v>E05A0000/15</v>
      </c>
      <c r="L50" s="10"/>
      <c r="M50" s="10"/>
      <c r="N50" s="10"/>
      <c r="O50" s="10"/>
      <c r="P50" s="10"/>
      <c r="Q50" s="10"/>
      <c r="R50" s="10"/>
      <c r="S50" s="10"/>
      <c r="T50" s="10"/>
      <c r="U50" s="10"/>
      <c r="V50" s="10"/>
      <c r="W50" s="10"/>
      <c r="X50" s="10"/>
      <c r="Y50" s="10"/>
      <c r="Z50" s="10"/>
      <c r="AA50" s="10"/>
      <c r="AB50" s="10"/>
      <c r="AC50" s="10"/>
      <c r="AD50" s="10"/>
      <c r="AE50" s="10"/>
    </row>
    <row r="51" ht="14.25" customHeight="1">
      <c r="A51" s="25" t="str">
        <f t="shared" si="1"/>
        <v>0x60002E</v>
      </c>
      <c r="B51" s="27" t="str">
        <f t="shared" si="3"/>
        <v>6291502</v>
      </c>
      <c r="C51" s="27" t="str">
        <f t="shared" si="2"/>
        <v>11b'00000101110</v>
      </c>
      <c r="D51" s="28" t="s">
        <v>34</v>
      </c>
      <c r="E51" s="28" t="s">
        <v>476</v>
      </c>
      <c r="F51" s="28" t="s">
        <v>45</v>
      </c>
      <c r="G51" s="68">
        <v>44573.0</v>
      </c>
      <c r="H51" s="28" t="s">
        <v>477</v>
      </c>
      <c r="I51" s="28" t="s">
        <v>38</v>
      </c>
      <c r="J51" s="67"/>
      <c r="K51" s="87" t="str">
        <f>DEC2HEX(BITLSHIFT(VLOOKUP(BITRSHIFT('Type 3 NetIDs'!$B51,21),'NetID-DevAddr formats'!$B$4:$L$11,6,FALSE),(32-VLOOKUP(BITRSHIFT('Type 3 NetIDs'!$B51,21),'NetID-DevAddr formats'!$B$4:$L$11,8,FALSE)))+BITLSHIFT(BITAND('Type 3 NetIDs'!$B51,HEX2DEC("1FFFFF")),VLOOKUP(BITRSHIFT('Type 3 NetIDs'!$B51,21),'NetID-DevAddr formats'!$B$4:$L$11,11,FALSE)),8)&amp;"/"&amp;32-VLOOKUP(BITRSHIFT('Type 3 NetIDs'!$B51,21),'NetID-DevAddr formats'!$B$4:$L$11,11,FALSE)</f>
        <v>E05C0000/15</v>
      </c>
      <c r="L51" s="10"/>
      <c r="M51" s="10"/>
      <c r="N51" s="10"/>
      <c r="O51" s="10"/>
      <c r="P51" s="10"/>
      <c r="Q51" s="10"/>
      <c r="R51" s="10"/>
      <c r="S51" s="10"/>
      <c r="T51" s="10"/>
      <c r="U51" s="10"/>
      <c r="V51" s="10"/>
      <c r="W51" s="10"/>
      <c r="X51" s="10"/>
      <c r="Y51" s="10"/>
      <c r="Z51" s="10"/>
      <c r="AA51" s="10"/>
      <c r="AB51" s="10"/>
      <c r="AC51" s="10"/>
      <c r="AD51" s="10"/>
      <c r="AE51" s="10"/>
    </row>
    <row r="52" ht="14.25" customHeight="1">
      <c r="A52" s="77"/>
      <c r="B52" s="79"/>
      <c r="C52" s="79"/>
      <c r="D52" s="10"/>
      <c r="E52" s="10"/>
      <c r="F52" s="10"/>
      <c r="G52" s="16"/>
      <c r="H52" s="10"/>
      <c r="I52" s="10"/>
      <c r="J52" s="16"/>
      <c r="K52" s="10"/>
      <c r="L52" s="10"/>
      <c r="M52" s="10"/>
      <c r="N52" s="10"/>
      <c r="O52" s="10"/>
      <c r="P52" s="10"/>
      <c r="Q52" s="10"/>
      <c r="R52" s="10"/>
      <c r="S52" s="10"/>
      <c r="T52" s="10"/>
      <c r="U52" s="10"/>
      <c r="V52" s="10"/>
      <c r="W52" s="10"/>
      <c r="X52" s="10"/>
      <c r="Y52" s="10"/>
      <c r="Z52" s="10"/>
      <c r="AA52" s="10"/>
      <c r="AB52" s="10"/>
      <c r="AC52" s="10"/>
      <c r="AD52" s="10"/>
      <c r="AE52" s="10"/>
    </row>
    <row r="53" ht="14.25" customHeight="1">
      <c r="A53" s="77"/>
      <c r="B53" s="79"/>
      <c r="C53" s="79"/>
      <c r="D53" s="10"/>
      <c r="E53" s="10"/>
      <c r="F53" s="10"/>
      <c r="G53" s="16"/>
      <c r="H53" s="10"/>
      <c r="I53" s="10"/>
      <c r="J53" s="16"/>
      <c r="K53" s="10"/>
      <c r="L53" s="10"/>
      <c r="M53" s="10"/>
      <c r="N53" s="10"/>
      <c r="O53" s="10"/>
      <c r="P53" s="10"/>
      <c r="Q53" s="10"/>
      <c r="R53" s="10"/>
      <c r="S53" s="10"/>
      <c r="T53" s="10"/>
      <c r="U53" s="10"/>
      <c r="V53" s="10"/>
      <c r="W53" s="10"/>
      <c r="X53" s="10"/>
      <c r="Y53" s="10"/>
      <c r="Z53" s="10"/>
      <c r="AA53" s="10"/>
      <c r="AB53" s="10"/>
      <c r="AC53" s="10"/>
      <c r="AD53" s="10"/>
      <c r="AE53" s="10"/>
    </row>
    <row r="54" ht="14.25" customHeight="1">
      <c r="A54" s="77"/>
      <c r="B54" s="79"/>
      <c r="C54" s="79"/>
      <c r="D54" s="10"/>
      <c r="E54" s="10"/>
      <c r="F54" s="10"/>
      <c r="G54" s="16"/>
      <c r="H54" s="10"/>
      <c r="I54" s="10"/>
      <c r="J54" s="16"/>
      <c r="K54" s="10"/>
      <c r="L54" s="10"/>
      <c r="M54" s="10"/>
      <c r="N54" s="10"/>
      <c r="O54" s="10"/>
      <c r="P54" s="10"/>
      <c r="Q54" s="10"/>
      <c r="R54" s="10"/>
      <c r="S54" s="10"/>
      <c r="T54" s="10"/>
      <c r="U54" s="10"/>
      <c r="V54" s="10"/>
      <c r="W54" s="10"/>
      <c r="X54" s="10"/>
      <c r="Y54" s="10"/>
      <c r="Z54" s="10"/>
      <c r="AA54" s="10"/>
      <c r="AB54" s="10"/>
      <c r="AC54" s="10"/>
      <c r="AD54" s="10"/>
      <c r="AE54" s="10"/>
    </row>
    <row r="55" ht="14.25" customHeight="1">
      <c r="A55" s="77"/>
      <c r="B55" s="79"/>
      <c r="C55" s="79"/>
      <c r="D55" s="10"/>
      <c r="E55" s="10"/>
      <c r="F55" s="10"/>
      <c r="G55" s="16"/>
      <c r="H55" s="10"/>
      <c r="I55" s="10"/>
      <c r="J55" s="16"/>
      <c r="K55" s="10"/>
      <c r="L55" s="10"/>
      <c r="M55" s="10"/>
      <c r="N55" s="10"/>
      <c r="O55" s="10"/>
      <c r="P55" s="10"/>
      <c r="Q55" s="10"/>
      <c r="R55" s="10"/>
      <c r="S55" s="10"/>
      <c r="T55" s="10"/>
      <c r="U55" s="10"/>
      <c r="V55" s="10"/>
      <c r="W55" s="10"/>
      <c r="X55" s="10"/>
      <c r="Y55" s="10"/>
      <c r="Z55" s="10"/>
      <c r="AA55" s="10"/>
      <c r="AB55" s="10"/>
      <c r="AC55" s="10"/>
      <c r="AD55" s="10"/>
      <c r="AE55" s="10"/>
    </row>
    <row r="56" ht="14.25" customHeight="1">
      <c r="A56" s="77"/>
      <c r="B56" s="79"/>
      <c r="C56" s="79"/>
      <c r="D56" s="10"/>
      <c r="E56" s="10"/>
      <c r="F56" s="10"/>
      <c r="G56" s="16"/>
      <c r="H56" s="10"/>
      <c r="I56" s="10"/>
      <c r="J56" s="16"/>
      <c r="K56" s="10"/>
      <c r="L56" s="10"/>
      <c r="M56" s="10"/>
      <c r="N56" s="10"/>
      <c r="O56" s="10"/>
      <c r="P56" s="10"/>
      <c r="Q56" s="10"/>
      <c r="R56" s="10"/>
      <c r="S56" s="10"/>
      <c r="T56" s="10"/>
      <c r="U56" s="10"/>
      <c r="V56" s="10"/>
      <c r="W56" s="10"/>
      <c r="X56" s="10"/>
      <c r="Y56" s="10"/>
      <c r="Z56" s="10"/>
      <c r="AA56" s="10"/>
      <c r="AB56" s="10"/>
      <c r="AC56" s="10"/>
      <c r="AD56" s="10"/>
      <c r="AE56" s="10"/>
    </row>
    <row r="57" ht="14.25" customHeight="1">
      <c r="A57" s="77"/>
      <c r="B57" s="79"/>
      <c r="C57" s="79"/>
      <c r="D57" s="10"/>
      <c r="E57" s="10"/>
      <c r="F57" s="10"/>
      <c r="G57" s="16"/>
      <c r="H57" s="10"/>
      <c r="I57" s="10"/>
      <c r="J57" s="16"/>
      <c r="K57" s="10"/>
      <c r="L57" s="10"/>
      <c r="M57" s="10"/>
      <c r="N57" s="10"/>
      <c r="O57" s="10"/>
      <c r="P57" s="10"/>
      <c r="Q57" s="10"/>
      <c r="R57" s="10"/>
      <c r="S57" s="10"/>
      <c r="T57" s="10"/>
      <c r="U57" s="10"/>
      <c r="V57" s="10"/>
      <c r="W57" s="10"/>
      <c r="X57" s="10"/>
      <c r="Y57" s="10"/>
      <c r="Z57" s="10"/>
      <c r="AA57" s="10"/>
      <c r="AB57" s="10"/>
      <c r="AC57" s="10"/>
      <c r="AD57" s="10"/>
      <c r="AE57" s="10"/>
    </row>
    <row r="58" ht="14.25" customHeight="1">
      <c r="A58" s="77"/>
      <c r="B58" s="79"/>
      <c r="C58" s="79"/>
      <c r="D58" s="10"/>
      <c r="E58" s="10"/>
      <c r="F58" s="10"/>
      <c r="G58" s="16"/>
      <c r="H58" s="10"/>
      <c r="I58" s="10"/>
      <c r="J58" s="16"/>
      <c r="K58" s="10"/>
      <c r="L58" s="10"/>
      <c r="M58" s="10"/>
      <c r="N58" s="10"/>
      <c r="O58" s="10"/>
      <c r="P58" s="10"/>
      <c r="Q58" s="10"/>
      <c r="R58" s="10"/>
      <c r="S58" s="10"/>
      <c r="T58" s="10"/>
      <c r="U58" s="10"/>
      <c r="V58" s="10"/>
      <c r="W58" s="10"/>
      <c r="X58" s="10"/>
      <c r="Y58" s="10"/>
      <c r="Z58" s="10"/>
      <c r="AA58" s="10"/>
      <c r="AB58" s="10"/>
      <c r="AC58" s="10"/>
      <c r="AD58" s="10"/>
      <c r="AE58" s="10"/>
    </row>
    <row r="59" ht="14.25" customHeight="1">
      <c r="A59" s="77"/>
      <c r="B59" s="79"/>
      <c r="C59" s="79"/>
      <c r="D59" s="10"/>
      <c r="E59" s="10"/>
      <c r="F59" s="10"/>
      <c r="G59" s="16"/>
      <c r="H59" s="10"/>
      <c r="I59" s="10"/>
      <c r="J59" s="16"/>
      <c r="K59" s="10"/>
      <c r="L59" s="10"/>
      <c r="M59" s="10"/>
      <c r="N59" s="10"/>
      <c r="O59" s="10"/>
      <c r="P59" s="10"/>
      <c r="Q59" s="10"/>
      <c r="R59" s="10"/>
      <c r="S59" s="10"/>
      <c r="T59" s="10"/>
      <c r="U59" s="10"/>
      <c r="V59" s="10"/>
      <c r="W59" s="10"/>
      <c r="X59" s="10"/>
      <c r="Y59" s="10"/>
      <c r="Z59" s="10"/>
      <c r="AA59" s="10"/>
      <c r="AB59" s="10"/>
      <c r="AC59" s="10"/>
      <c r="AD59" s="10"/>
      <c r="AE59" s="10"/>
    </row>
    <row r="60" ht="14.25" customHeight="1">
      <c r="A60" s="77"/>
      <c r="B60" s="79"/>
      <c r="C60" s="79"/>
      <c r="D60" s="10"/>
      <c r="E60" s="10"/>
      <c r="F60" s="10"/>
      <c r="G60" s="16"/>
      <c r="H60" s="10"/>
      <c r="I60" s="10"/>
      <c r="J60" s="16"/>
      <c r="K60" s="10"/>
      <c r="L60" s="10"/>
      <c r="M60" s="10"/>
      <c r="N60" s="10"/>
      <c r="O60" s="10"/>
      <c r="P60" s="10"/>
      <c r="Q60" s="10"/>
      <c r="R60" s="10"/>
      <c r="S60" s="10"/>
      <c r="T60" s="10"/>
      <c r="U60" s="10"/>
      <c r="V60" s="10"/>
      <c r="W60" s="10"/>
      <c r="X60" s="10"/>
      <c r="Y60" s="10"/>
      <c r="Z60" s="10"/>
      <c r="AA60" s="10"/>
      <c r="AB60" s="10"/>
      <c r="AC60" s="10"/>
      <c r="AD60" s="10"/>
      <c r="AE60" s="10"/>
    </row>
    <row r="61" ht="14.25" customHeight="1">
      <c r="A61" s="77"/>
      <c r="B61" s="79"/>
      <c r="C61" s="79"/>
      <c r="D61" s="10"/>
      <c r="E61" s="10"/>
      <c r="F61" s="10"/>
      <c r="G61" s="16"/>
      <c r="H61" s="10"/>
      <c r="I61" s="10"/>
      <c r="J61" s="16"/>
      <c r="K61" s="10"/>
      <c r="L61" s="10"/>
      <c r="M61" s="10"/>
      <c r="N61" s="10"/>
      <c r="O61" s="10"/>
      <c r="P61" s="10"/>
      <c r="Q61" s="10"/>
      <c r="R61" s="10"/>
      <c r="S61" s="10"/>
      <c r="T61" s="10"/>
      <c r="U61" s="10"/>
      <c r="V61" s="10"/>
      <c r="W61" s="10"/>
      <c r="X61" s="10"/>
      <c r="Y61" s="10"/>
      <c r="Z61" s="10"/>
      <c r="AA61" s="10"/>
      <c r="AB61" s="10"/>
      <c r="AC61" s="10"/>
      <c r="AD61" s="10"/>
      <c r="AE61" s="10"/>
    </row>
    <row r="62" ht="14.25" customHeight="1">
      <c r="A62" s="77"/>
      <c r="B62" s="79"/>
      <c r="C62" s="79"/>
      <c r="D62" s="10"/>
      <c r="E62" s="10"/>
      <c r="F62" s="10"/>
      <c r="G62" s="16"/>
      <c r="H62" s="10"/>
      <c r="I62" s="10"/>
      <c r="J62" s="16"/>
      <c r="K62" s="10"/>
      <c r="L62" s="10"/>
      <c r="M62" s="10"/>
      <c r="N62" s="10"/>
      <c r="O62" s="10"/>
      <c r="P62" s="10"/>
      <c r="Q62" s="10"/>
      <c r="R62" s="10"/>
      <c r="S62" s="10"/>
      <c r="T62" s="10"/>
      <c r="U62" s="10"/>
      <c r="V62" s="10"/>
      <c r="W62" s="10"/>
      <c r="X62" s="10"/>
      <c r="Y62" s="10"/>
      <c r="Z62" s="10"/>
      <c r="AA62" s="10"/>
      <c r="AB62" s="10"/>
      <c r="AC62" s="10"/>
      <c r="AD62" s="10"/>
      <c r="AE62" s="10"/>
    </row>
    <row r="63" ht="14.25" customHeight="1">
      <c r="A63" s="77"/>
      <c r="B63" s="79"/>
      <c r="C63" s="79"/>
      <c r="D63" s="10"/>
      <c r="E63" s="10"/>
      <c r="F63" s="10"/>
      <c r="G63" s="16"/>
      <c r="H63" s="10"/>
      <c r="I63" s="10"/>
      <c r="J63" s="16"/>
      <c r="K63" s="10"/>
      <c r="L63" s="10"/>
      <c r="M63" s="10"/>
      <c r="N63" s="10"/>
      <c r="O63" s="10"/>
      <c r="P63" s="10"/>
      <c r="Q63" s="10"/>
      <c r="R63" s="10"/>
      <c r="S63" s="10"/>
      <c r="T63" s="10"/>
      <c r="U63" s="10"/>
      <c r="V63" s="10"/>
      <c r="W63" s="10"/>
      <c r="X63" s="10"/>
      <c r="Y63" s="10"/>
      <c r="Z63" s="10"/>
      <c r="AA63" s="10"/>
      <c r="AB63" s="10"/>
      <c r="AC63" s="10"/>
      <c r="AD63" s="10"/>
      <c r="AE63" s="10"/>
    </row>
    <row r="64" ht="14.25" customHeight="1">
      <c r="A64" s="77"/>
      <c r="B64" s="79"/>
      <c r="C64" s="79"/>
      <c r="D64" s="10"/>
      <c r="E64" s="10"/>
      <c r="F64" s="10"/>
      <c r="G64" s="16"/>
      <c r="H64" s="10"/>
      <c r="I64" s="10"/>
      <c r="J64" s="16"/>
      <c r="K64" s="10"/>
      <c r="L64" s="10"/>
      <c r="M64" s="10"/>
      <c r="N64" s="10"/>
      <c r="O64" s="10"/>
      <c r="P64" s="10"/>
      <c r="Q64" s="10"/>
      <c r="R64" s="10"/>
      <c r="S64" s="10"/>
      <c r="T64" s="10"/>
      <c r="U64" s="10"/>
      <c r="V64" s="10"/>
      <c r="W64" s="10"/>
      <c r="X64" s="10"/>
      <c r="Y64" s="10"/>
      <c r="Z64" s="10"/>
      <c r="AA64" s="10"/>
      <c r="AB64" s="10"/>
      <c r="AC64" s="10"/>
      <c r="AD64" s="10"/>
      <c r="AE64" s="10"/>
    </row>
    <row r="65" ht="14.25" customHeight="1">
      <c r="A65" s="77"/>
      <c r="B65" s="79"/>
      <c r="C65" s="79"/>
      <c r="D65" s="10"/>
      <c r="E65" s="10"/>
      <c r="F65" s="10"/>
      <c r="G65" s="16"/>
      <c r="H65" s="10"/>
      <c r="I65" s="10"/>
      <c r="J65" s="16"/>
      <c r="K65" s="10"/>
      <c r="L65" s="10"/>
      <c r="M65" s="10"/>
      <c r="N65" s="10"/>
      <c r="O65" s="10"/>
      <c r="P65" s="10"/>
      <c r="Q65" s="10"/>
      <c r="R65" s="10"/>
      <c r="S65" s="10"/>
      <c r="T65" s="10"/>
      <c r="U65" s="10"/>
      <c r="V65" s="10"/>
      <c r="W65" s="10"/>
      <c r="X65" s="10"/>
      <c r="Y65" s="10"/>
      <c r="Z65" s="10"/>
      <c r="AA65" s="10"/>
      <c r="AB65" s="10"/>
      <c r="AC65" s="10"/>
      <c r="AD65" s="10"/>
      <c r="AE65" s="10"/>
    </row>
    <row r="66" ht="14.25" customHeight="1">
      <c r="A66" s="77"/>
      <c r="B66" s="79"/>
      <c r="C66" s="79"/>
      <c r="D66" s="10"/>
      <c r="E66" s="10"/>
      <c r="F66" s="10"/>
      <c r="G66" s="16"/>
      <c r="H66" s="10"/>
      <c r="I66" s="10"/>
      <c r="J66" s="16"/>
      <c r="K66" s="10"/>
      <c r="L66" s="10"/>
      <c r="M66" s="10"/>
      <c r="N66" s="10"/>
      <c r="O66" s="10"/>
      <c r="P66" s="10"/>
      <c r="Q66" s="10"/>
      <c r="R66" s="10"/>
      <c r="S66" s="10"/>
      <c r="T66" s="10"/>
      <c r="U66" s="10"/>
      <c r="V66" s="10"/>
      <c r="W66" s="10"/>
      <c r="X66" s="10"/>
      <c r="Y66" s="10"/>
      <c r="Z66" s="10"/>
      <c r="AA66" s="10"/>
      <c r="AB66" s="10"/>
      <c r="AC66" s="10"/>
      <c r="AD66" s="10"/>
      <c r="AE66" s="10"/>
    </row>
    <row r="67" ht="14.25" customHeight="1">
      <c r="A67" s="77"/>
      <c r="B67" s="79"/>
      <c r="C67" s="79"/>
      <c r="D67" s="10"/>
      <c r="E67" s="10"/>
      <c r="F67" s="10"/>
      <c r="G67" s="16"/>
      <c r="H67" s="10"/>
      <c r="I67" s="10"/>
      <c r="J67" s="16"/>
      <c r="K67" s="10"/>
      <c r="L67" s="10"/>
      <c r="M67" s="10"/>
      <c r="N67" s="10"/>
      <c r="O67" s="10"/>
      <c r="P67" s="10"/>
      <c r="Q67" s="10"/>
      <c r="R67" s="10"/>
      <c r="S67" s="10"/>
      <c r="T67" s="10"/>
      <c r="U67" s="10"/>
      <c r="V67" s="10"/>
      <c r="W67" s="10"/>
      <c r="X67" s="10"/>
      <c r="Y67" s="10"/>
      <c r="Z67" s="10"/>
      <c r="AA67" s="10"/>
      <c r="AB67" s="10"/>
      <c r="AC67" s="10"/>
      <c r="AD67" s="10"/>
      <c r="AE67" s="10"/>
    </row>
    <row r="68" ht="14.25" customHeight="1">
      <c r="A68" s="77"/>
      <c r="B68" s="79"/>
      <c r="C68" s="79"/>
      <c r="D68" s="10"/>
      <c r="E68" s="10"/>
      <c r="F68" s="10"/>
      <c r="G68" s="16"/>
      <c r="H68" s="10"/>
      <c r="I68" s="10"/>
      <c r="J68" s="16"/>
      <c r="K68" s="10"/>
      <c r="L68" s="10"/>
      <c r="M68" s="10"/>
      <c r="N68" s="10"/>
      <c r="O68" s="10"/>
      <c r="P68" s="10"/>
      <c r="Q68" s="10"/>
      <c r="R68" s="10"/>
      <c r="S68" s="10"/>
      <c r="T68" s="10"/>
      <c r="U68" s="10"/>
      <c r="V68" s="10"/>
      <c r="W68" s="10"/>
      <c r="X68" s="10"/>
      <c r="Y68" s="10"/>
      <c r="Z68" s="10"/>
      <c r="AA68" s="10"/>
      <c r="AB68" s="10"/>
      <c r="AC68" s="10"/>
      <c r="AD68" s="10"/>
      <c r="AE68" s="10"/>
    </row>
    <row r="69" ht="14.25" customHeight="1">
      <c r="A69" s="77"/>
      <c r="B69" s="79"/>
      <c r="C69" s="79"/>
      <c r="D69" s="10"/>
      <c r="E69" s="10"/>
      <c r="F69" s="10"/>
      <c r="G69" s="16"/>
      <c r="H69" s="10"/>
      <c r="I69" s="10"/>
      <c r="J69" s="16"/>
      <c r="K69" s="10"/>
      <c r="L69" s="10"/>
      <c r="M69" s="10"/>
      <c r="N69" s="10"/>
      <c r="O69" s="10"/>
      <c r="P69" s="10"/>
      <c r="Q69" s="10"/>
      <c r="R69" s="10"/>
      <c r="S69" s="10"/>
      <c r="T69" s="10"/>
      <c r="U69" s="10"/>
      <c r="V69" s="10"/>
      <c r="W69" s="10"/>
      <c r="X69" s="10"/>
      <c r="Y69" s="10"/>
      <c r="Z69" s="10"/>
      <c r="AA69" s="10"/>
      <c r="AB69" s="10"/>
      <c r="AC69" s="10"/>
      <c r="AD69" s="10"/>
      <c r="AE69" s="10"/>
    </row>
    <row r="70" ht="14.25" customHeight="1">
      <c r="A70" s="77"/>
      <c r="B70" s="79"/>
      <c r="C70" s="79"/>
      <c r="D70" s="10"/>
      <c r="E70" s="10"/>
      <c r="F70" s="10"/>
      <c r="G70" s="16"/>
      <c r="H70" s="10"/>
      <c r="I70" s="10"/>
      <c r="J70" s="16"/>
      <c r="K70" s="10"/>
      <c r="L70" s="10"/>
      <c r="M70" s="10"/>
      <c r="N70" s="10"/>
      <c r="O70" s="10"/>
      <c r="P70" s="10"/>
      <c r="Q70" s="10"/>
      <c r="R70" s="10"/>
      <c r="S70" s="10"/>
      <c r="T70" s="10"/>
      <c r="U70" s="10"/>
      <c r="V70" s="10"/>
      <c r="W70" s="10"/>
      <c r="X70" s="10"/>
      <c r="Y70" s="10"/>
      <c r="Z70" s="10"/>
      <c r="AA70" s="10"/>
      <c r="AB70" s="10"/>
      <c r="AC70" s="10"/>
      <c r="AD70" s="10"/>
      <c r="AE70" s="10"/>
    </row>
    <row r="71" ht="14.25" customHeight="1">
      <c r="A71" s="77"/>
      <c r="B71" s="79"/>
      <c r="C71" s="79"/>
      <c r="D71" s="10"/>
      <c r="E71" s="10"/>
      <c r="F71" s="10"/>
      <c r="G71" s="16"/>
      <c r="H71" s="10"/>
      <c r="I71" s="10"/>
      <c r="J71" s="16"/>
      <c r="K71" s="10"/>
      <c r="L71" s="10"/>
      <c r="M71" s="10"/>
      <c r="N71" s="10"/>
      <c r="O71" s="10"/>
      <c r="P71" s="10"/>
      <c r="Q71" s="10"/>
      <c r="R71" s="10"/>
      <c r="S71" s="10"/>
      <c r="T71" s="10"/>
      <c r="U71" s="10"/>
      <c r="V71" s="10"/>
      <c r="W71" s="10"/>
      <c r="X71" s="10"/>
      <c r="Y71" s="10"/>
      <c r="Z71" s="10"/>
      <c r="AA71" s="10"/>
      <c r="AB71" s="10"/>
      <c r="AC71" s="10"/>
      <c r="AD71" s="10"/>
      <c r="AE71" s="10"/>
    </row>
    <row r="72" ht="14.25" customHeight="1">
      <c r="A72" s="77"/>
      <c r="B72" s="79"/>
      <c r="C72" s="79"/>
      <c r="D72" s="10"/>
      <c r="E72" s="10"/>
      <c r="F72" s="10"/>
      <c r="G72" s="16"/>
      <c r="H72" s="10"/>
      <c r="I72" s="10"/>
      <c r="J72" s="16"/>
      <c r="K72" s="10"/>
      <c r="L72" s="10"/>
      <c r="M72" s="10"/>
      <c r="N72" s="10"/>
      <c r="O72" s="10"/>
      <c r="P72" s="10"/>
      <c r="Q72" s="10"/>
      <c r="R72" s="10"/>
      <c r="S72" s="10"/>
      <c r="T72" s="10"/>
      <c r="U72" s="10"/>
      <c r="V72" s="10"/>
      <c r="W72" s="10"/>
      <c r="X72" s="10"/>
      <c r="Y72" s="10"/>
      <c r="Z72" s="10"/>
      <c r="AA72" s="10"/>
      <c r="AB72" s="10"/>
      <c r="AC72" s="10"/>
      <c r="AD72" s="10"/>
      <c r="AE72" s="10"/>
    </row>
    <row r="73" ht="14.25" customHeight="1">
      <c r="A73" s="77"/>
      <c r="B73" s="79"/>
      <c r="C73" s="79"/>
      <c r="D73" s="10"/>
      <c r="E73" s="10"/>
      <c r="F73" s="10"/>
      <c r="G73" s="16"/>
      <c r="H73" s="10"/>
      <c r="I73" s="10"/>
      <c r="J73" s="16"/>
      <c r="K73" s="10"/>
      <c r="L73" s="10"/>
      <c r="M73" s="10"/>
      <c r="N73" s="10"/>
      <c r="O73" s="10"/>
      <c r="P73" s="10"/>
      <c r="Q73" s="10"/>
      <c r="R73" s="10"/>
      <c r="S73" s="10"/>
      <c r="T73" s="10"/>
      <c r="U73" s="10"/>
      <c r="V73" s="10"/>
      <c r="W73" s="10"/>
      <c r="X73" s="10"/>
      <c r="Y73" s="10"/>
      <c r="Z73" s="10"/>
      <c r="AA73" s="10"/>
      <c r="AB73" s="10"/>
      <c r="AC73" s="10"/>
      <c r="AD73" s="10"/>
      <c r="AE73" s="10"/>
    </row>
    <row r="74" ht="14.25" customHeight="1">
      <c r="A74" s="77"/>
      <c r="B74" s="79"/>
      <c r="C74" s="79"/>
      <c r="D74" s="10"/>
      <c r="E74" s="10"/>
      <c r="F74" s="10"/>
      <c r="G74" s="16"/>
      <c r="H74" s="10"/>
      <c r="I74" s="10"/>
      <c r="J74" s="16"/>
      <c r="K74" s="10"/>
      <c r="L74" s="10"/>
      <c r="M74" s="10"/>
      <c r="N74" s="10"/>
      <c r="O74" s="10"/>
      <c r="P74" s="10"/>
      <c r="Q74" s="10"/>
      <c r="R74" s="10"/>
      <c r="S74" s="10"/>
      <c r="T74" s="10"/>
      <c r="U74" s="10"/>
      <c r="V74" s="10"/>
      <c r="W74" s="10"/>
      <c r="X74" s="10"/>
      <c r="Y74" s="10"/>
      <c r="Z74" s="10"/>
      <c r="AA74" s="10"/>
      <c r="AB74" s="10"/>
      <c r="AC74" s="10"/>
      <c r="AD74" s="10"/>
      <c r="AE74" s="10"/>
    </row>
    <row r="75" ht="14.25" customHeight="1">
      <c r="A75" s="77"/>
      <c r="B75" s="79"/>
      <c r="C75" s="79"/>
      <c r="D75" s="10"/>
      <c r="E75" s="10"/>
      <c r="F75" s="10"/>
      <c r="G75" s="16"/>
      <c r="H75" s="10"/>
      <c r="I75" s="10"/>
      <c r="J75" s="16"/>
      <c r="K75" s="10"/>
      <c r="L75" s="10"/>
      <c r="M75" s="10"/>
      <c r="N75" s="10"/>
      <c r="O75" s="10"/>
      <c r="P75" s="10"/>
      <c r="Q75" s="10"/>
      <c r="R75" s="10"/>
      <c r="S75" s="10"/>
      <c r="T75" s="10"/>
      <c r="U75" s="10"/>
      <c r="V75" s="10"/>
      <c r="W75" s="10"/>
      <c r="X75" s="10"/>
      <c r="Y75" s="10"/>
      <c r="Z75" s="10"/>
      <c r="AA75" s="10"/>
      <c r="AB75" s="10"/>
      <c r="AC75" s="10"/>
      <c r="AD75" s="10"/>
      <c r="AE75" s="10"/>
    </row>
    <row r="76" ht="14.25" customHeight="1">
      <c r="A76" s="100"/>
      <c r="B76" s="79"/>
      <c r="C76" s="10"/>
      <c r="D76" s="10"/>
      <c r="E76" s="10"/>
      <c r="F76" s="10"/>
      <c r="G76" s="16"/>
      <c r="H76" s="10"/>
      <c r="I76" s="10"/>
      <c r="J76" s="10"/>
      <c r="K76" s="10"/>
      <c r="L76" s="10"/>
      <c r="M76" s="10"/>
      <c r="N76" s="10"/>
      <c r="O76" s="10"/>
      <c r="P76" s="10"/>
      <c r="Q76" s="10"/>
      <c r="R76" s="10"/>
      <c r="S76" s="10"/>
      <c r="T76" s="10"/>
      <c r="U76" s="10"/>
      <c r="V76" s="10"/>
      <c r="W76" s="10"/>
      <c r="X76" s="10"/>
      <c r="Y76" s="10"/>
      <c r="Z76" s="10"/>
      <c r="AA76" s="10"/>
      <c r="AB76" s="10"/>
      <c r="AC76" s="10"/>
      <c r="AD76" s="10"/>
      <c r="AE76" s="10"/>
    </row>
    <row r="77" ht="14.25" customHeight="1">
      <c r="A77" s="77"/>
      <c r="B77" s="79"/>
      <c r="C77" s="79"/>
      <c r="D77" s="10"/>
      <c r="E77" s="10"/>
      <c r="F77" s="10"/>
      <c r="G77" s="16"/>
      <c r="H77" s="10"/>
      <c r="I77" s="10"/>
      <c r="J77" s="16"/>
      <c r="K77" s="10"/>
      <c r="L77" s="10"/>
      <c r="M77" s="10"/>
      <c r="N77" s="10"/>
      <c r="O77" s="10"/>
      <c r="P77" s="10"/>
      <c r="Q77" s="10"/>
      <c r="R77" s="10"/>
      <c r="S77" s="10"/>
      <c r="T77" s="10"/>
      <c r="U77" s="10"/>
      <c r="V77" s="10"/>
      <c r="W77" s="10"/>
      <c r="X77" s="10"/>
      <c r="Y77" s="10"/>
      <c r="Z77" s="10"/>
      <c r="AA77" s="10"/>
      <c r="AB77" s="10"/>
      <c r="AC77" s="10"/>
      <c r="AD77" s="10"/>
      <c r="AE77" s="10"/>
    </row>
    <row r="78" ht="14.25" customHeight="1">
      <c r="A78" s="77"/>
      <c r="B78" s="79"/>
      <c r="C78" s="79"/>
      <c r="D78" s="10"/>
      <c r="E78" s="10"/>
      <c r="F78" s="10"/>
      <c r="G78" s="16"/>
      <c r="H78" s="10"/>
      <c r="I78" s="10"/>
      <c r="J78" s="16"/>
      <c r="K78" s="10"/>
      <c r="L78" s="10"/>
      <c r="M78" s="10"/>
      <c r="N78" s="10"/>
      <c r="O78" s="10"/>
      <c r="P78" s="10"/>
      <c r="Q78" s="10"/>
      <c r="R78" s="10"/>
      <c r="S78" s="10"/>
      <c r="T78" s="10"/>
      <c r="U78" s="10"/>
      <c r="V78" s="10"/>
      <c r="W78" s="10"/>
      <c r="X78" s="10"/>
      <c r="Y78" s="10"/>
      <c r="Z78" s="10"/>
      <c r="AA78" s="10"/>
      <c r="AB78" s="10"/>
      <c r="AC78" s="10"/>
      <c r="AD78" s="10"/>
      <c r="AE78" s="10"/>
    </row>
    <row r="79" ht="14.25" customHeight="1">
      <c r="A79" s="77"/>
      <c r="B79" s="79"/>
      <c r="C79" s="79"/>
      <c r="D79" s="10"/>
      <c r="E79" s="10"/>
      <c r="F79" s="10"/>
      <c r="G79" s="16"/>
      <c r="H79" s="10"/>
      <c r="I79" s="10"/>
      <c r="J79" s="16"/>
      <c r="K79" s="10"/>
      <c r="L79" s="10"/>
      <c r="M79" s="10"/>
      <c r="N79" s="10"/>
      <c r="O79" s="10"/>
      <c r="P79" s="10"/>
      <c r="Q79" s="10"/>
      <c r="R79" s="10"/>
      <c r="S79" s="10"/>
      <c r="T79" s="10"/>
      <c r="U79" s="10"/>
      <c r="V79" s="10"/>
      <c r="W79" s="10"/>
      <c r="X79" s="10"/>
      <c r="Y79" s="10"/>
      <c r="Z79" s="10"/>
      <c r="AA79" s="10"/>
      <c r="AB79" s="10"/>
      <c r="AC79" s="10"/>
      <c r="AD79" s="10"/>
      <c r="AE79" s="10"/>
    </row>
    <row r="80" ht="14.25" customHeight="1">
      <c r="A80" s="77"/>
      <c r="B80" s="79"/>
      <c r="C80" s="79"/>
      <c r="D80" s="10"/>
      <c r="E80" s="10"/>
      <c r="F80" s="10"/>
      <c r="G80" s="16"/>
      <c r="H80" s="10"/>
      <c r="I80" s="10"/>
      <c r="J80" s="16"/>
      <c r="K80" s="10"/>
      <c r="L80" s="10"/>
      <c r="M80" s="10"/>
      <c r="N80" s="10"/>
      <c r="O80" s="10"/>
      <c r="P80" s="10"/>
      <c r="Q80" s="10"/>
      <c r="R80" s="10"/>
      <c r="S80" s="10"/>
      <c r="T80" s="10"/>
      <c r="U80" s="10"/>
      <c r="V80" s="10"/>
      <c r="W80" s="10"/>
      <c r="X80" s="10"/>
      <c r="Y80" s="10"/>
      <c r="Z80" s="10"/>
      <c r="AA80" s="10"/>
      <c r="AB80" s="10"/>
      <c r="AC80" s="10"/>
      <c r="AD80" s="10"/>
      <c r="AE80" s="10"/>
    </row>
    <row r="81" ht="14.25" customHeight="1">
      <c r="A81" s="77"/>
      <c r="B81" s="79"/>
      <c r="C81" s="79"/>
      <c r="D81" s="10"/>
      <c r="E81" s="10"/>
      <c r="F81" s="10"/>
      <c r="G81" s="16"/>
      <c r="H81" s="10"/>
      <c r="I81" s="10"/>
      <c r="J81" s="16"/>
      <c r="K81" s="10"/>
      <c r="L81" s="10"/>
      <c r="M81" s="10"/>
      <c r="N81" s="10"/>
      <c r="O81" s="10"/>
      <c r="P81" s="10"/>
      <c r="Q81" s="10"/>
      <c r="R81" s="10"/>
      <c r="S81" s="10"/>
      <c r="T81" s="10"/>
      <c r="U81" s="10"/>
      <c r="V81" s="10"/>
      <c r="W81" s="10"/>
      <c r="X81" s="10"/>
      <c r="Y81" s="10"/>
      <c r="Z81" s="10"/>
      <c r="AA81" s="10"/>
      <c r="AB81" s="10"/>
      <c r="AC81" s="10"/>
      <c r="AD81" s="10"/>
      <c r="AE81" s="10"/>
    </row>
    <row r="82" ht="14.25" customHeight="1">
      <c r="A82" s="77"/>
      <c r="B82" s="79"/>
      <c r="C82" s="79"/>
      <c r="D82" s="10"/>
      <c r="E82" s="10"/>
      <c r="F82" s="10"/>
      <c r="G82" s="16"/>
      <c r="H82" s="10"/>
      <c r="I82" s="10"/>
      <c r="J82" s="16"/>
      <c r="K82" s="10"/>
      <c r="L82" s="10"/>
      <c r="M82" s="10"/>
      <c r="N82" s="10"/>
      <c r="O82" s="10"/>
      <c r="P82" s="10"/>
      <c r="Q82" s="10"/>
      <c r="R82" s="10"/>
      <c r="S82" s="10"/>
      <c r="T82" s="10"/>
      <c r="U82" s="10"/>
      <c r="V82" s="10"/>
      <c r="W82" s="10"/>
      <c r="X82" s="10"/>
      <c r="Y82" s="10"/>
      <c r="Z82" s="10"/>
      <c r="AA82" s="10"/>
      <c r="AB82" s="10"/>
      <c r="AC82" s="10"/>
      <c r="AD82" s="10"/>
      <c r="AE82" s="10"/>
    </row>
    <row r="83" ht="14.25" customHeight="1">
      <c r="A83" s="77"/>
      <c r="B83" s="79"/>
      <c r="C83" s="79"/>
      <c r="D83" s="10"/>
      <c r="E83" s="10"/>
      <c r="F83" s="10"/>
      <c r="G83" s="16"/>
      <c r="H83" s="10"/>
      <c r="I83" s="10"/>
      <c r="J83" s="16"/>
      <c r="K83" s="10"/>
      <c r="L83" s="10"/>
      <c r="M83" s="10"/>
      <c r="N83" s="10"/>
      <c r="O83" s="10"/>
      <c r="P83" s="10"/>
      <c r="Q83" s="10"/>
      <c r="R83" s="10"/>
      <c r="S83" s="10"/>
      <c r="T83" s="10"/>
      <c r="U83" s="10"/>
      <c r="V83" s="10"/>
      <c r="W83" s="10"/>
      <c r="X83" s="10"/>
      <c r="Y83" s="10"/>
      <c r="Z83" s="10"/>
      <c r="AA83" s="10"/>
      <c r="AB83" s="10"/>
      <c r="AC83" s="10"/>
      <c r="AD83" s="10"/>
      <c r="AE83" s="10"/>
    </row>
    <row r="84" ht="14.25" customHeight="1">
      <c r="A84" s="77"/>
      <c r="B84" s="79"/>
      <c r="C84" s="79"/>
      <c r="D84" s="10"/>
      <c r="E84" s="10"/>
      <c r="F84" s="10"/>
      <c r="G84" s="16"/>
      <c r="H84" s="10"/>
      <c r="I84" s="10"/>
      <c r="J84" s="16"/>
      <c r="K84" s="10"/>
      <c r="L84" s="10"/>
      <c r="M84" s="10"/>
      <c r="N84" s="10"/>
      <c r="O84" s="10"/>
      <c r="P84" s="10"/>
      <c r="Q84" s="10"/>
      <c r="R84" s="10"/>
      <c r="S84" s="10"/>
      <c r="T84" s="10"/>
      <c r="U84" s="10"/>
      <c r="V84" s="10"/>
      <c r="W84" s="10"/>
      <c r="X84" s="10"/>
      <c r="Y84" s="10"/>
      <c r="Z84" s="10"/>
      <c r="AA84" s="10"/>
      <c r="AB84" s="10"/>
      <c r="AC84" s="10"/>
      <c r="AD84" s="10"/>
      <c r="AE84" s="10"/>
    </row>
    <row r="85" ht="14.25" customHeight="1">
      <c r="A85" s="77"/>
      <c r="B85" s="79"/>
      <c r="C85" s="79"/>
      <c r="D85" s="10"/>
      <c r="E85" s="10"/>
      <c r="F85" s="10"/>
      <c r="G85" s="16"/>
      <c r="H85" s="10"/>
      <c r="I85" s="10"/>
      <c r="J85" s="16"/>
      <c r="K85" s="10"/>
      <c r="L85" s="10"/>
      <c r="M85" s="10"/>
      <c r="N85" s="10"/>
      <c r="O85" s="10"/>
      <c r="P85" s="10"/>
      <c r="Q85" s="10"/>
      <c r="R85" s="10"/>
      <c r="S85" s="10"/>
      <c r="T85" s="10"/>
      <c r="U85" s="10"/>
      <c r="V85" s="10"/>
      <c r="W85" s="10"/>
      <c r="X85" s="10"/>
      <c r="Y85" s="10"/>
      <c r="Z85" s="10"/>
      <c r="AA85" s="10"/>
      <c r="AB85" s="10"/>
      <c r="AC85" s="10"/>
      <c r="AD85" s="10"/>
      <c r="AE85" s="10"/>
    </row>
    <row r="86" ht="14.25" customHeight="1">
      <c r="A86" s="77"/>
      <c r="B86" s="79"/>
      <c r="C86" s="79"/>
      <c r="D86" s="10"/>
      <c r="E86" s="10"/>
      <c r="F86" s="10"/>
      <c r="G86" s="16"/>
      <c r="H86" s="10"/>
      <c r="I86" s="10"/>
      <c r="J86" s="16"/>
      <c r="K86" s="10"/>
      <c r="L86" s="10"/>
      <c r="M86" s="10"/>
      <c r="N86" s="10"/>
      <c r="O86" s="10"/>
      <c r="P86" s="10"/>
      <c r="Q86" s="10"/>
      <c r="R86" s="10"/>
      <c r="S86" s="10"/>
      <c r="T86" s="10"/>
      <c r="U86" s="10"/>
      <c r="V86" s="10"/>
      <c r="W86" s="10"/>
      <c r="X86" s="10"/>
      <c r="Y86" s="10"/>
      <c r="Z86" s="10"/>
      <c r="AA86" s="10"/>
      <c r="AB86" s="10"/>
      <c r="AC86" s="10"/>
      <c r="AD86" s="10"/>
      <c r="AE86" s="10"/>
    </row>
    <row r="87" ht="14.25" customHeight="1">
      <c r="A87" s="77"/>
      <c r="B87" s="79"/>
      <c r="C87" s="79"/>
      <c r="D87" s="10"/>
      <c r="E87" s="10"/>
      <c r="F87" s="10"/>
      <c r="G87" s="16"/>
      <c r="H87" s="10"/>
      <c r="I87" s="10"/>
      <c r="J87" s="16"/>
      <c r="K87" s="10"/>
      <c r="L87" s="10"/>
      <c r="M87" s="10"/>
      <c r="N87" s="10"/>
      <c r="O87" s="10"/>
      <c r="P87" s="10"/>
      <c r="Q87" s="10"/>
      <c r="R87" s="10"/>
      <c r="S87" s="10"/>
      <c r="T87" s="10"/>
      <c r="U87" s="10"/>
      <c r="V87" s="10"/>
      <c r="W87" s="10"/>
      <c r="X87" s="10"/>
      <c r="Y87" s="10"/>
      <c r="Z87" s="10"/>
      <c r="AA87" s="10"/>
      <c r="AB87" s="10"/>
      <c r="AC87" s="10"/>
      <c r="AD87" s="10"/>
      <c r="AE87" s="10"/>
    </row>
    <row r="88" ht="14.25" customHeight="1">
      <c r="A88" s="77"/>
      <c r="B88" s="79"/>
      <c r="C88" s="79"/>
      <c r="D88" s="10"/>
      <c r="E88" s="10"/>
      <c r="F88" s="10"/>
      <c r="G88" s="16"/>
      <c r="H88" s="10"/>
      <c r="I88" s="10"/>
      <c r="J88" s="16"/>
      <c r="K88" s="10"/>
      <c r="L88" s="10"/>
      <c r="M88" s="10"/>
      <c r="N88" s="10"/>
      <c r="O88" s="10"/>
      <c r="P88" s="10"/>
      <c r="Q88" s="10"/>
      <c r="R88" s="10"/>
      <c r="S88" s="10"/>
      <c r="T88" s="10"/>
      <c r="U88" s="10"/>
      <c r="V88" s="10"/>
      <c r="W88" s="10"/>
      <c r="X88" s="10"/>
      <c r="Y88" s="10"/>
      <c r="Z88" s="10"/>
      <c r="AA88" s="10"/>
      <c r="AB88" s="10"/>
      <c r="AC88" s="10"/>
      <c r="AD88" s="10"/>
      <c r="AE88" s="10"/>
    </row>
    <row r="89" ht="14.25" customHeight="1">
      <c r="A89" s="77"/>
      <c r="B89" s="79"/>
      <c r="C89" s="79"/>
      <c r="D89" s="10"/>
      <c r="E89" s="10"/>
      <c r="F89" s="10"/>
      <c r="G89" s="16"/>
      <c r="H89" s="10"/>
      <c r="I89" s="10"/>
      <c r="J89" s="16"/>
      <c r="K89" s="10"/>
      <c r="L89" s="10"/>
      <c r="M89" s="10"/>
      <c r="N89" s="10"/>
      <c r="O89" s="10"/>
      <c r="P89" s="10"/>
      <c r="Q89" s="10"/>
      <c r="R89" s="10"/>
      <c r="S89" s="10"/>
      <c r="T89" s="10"/>
      <c r="U89" s="10"/>
      <c r="V89" s="10"/>
      <c r="W89" s="10"/>
      <c r="X89" s="10"/>
      <c r="Y89" s="10"/>
      <c r="Z89" s="10"/>
      <c r="AA89" s="10"/>
      <c r="AB89" s="10"/>
      <c r="AC89" s="10"/>
      <c r="AD89" s="10"/>
      <c r="AE89" s="10"/>
    </row>
    <row r="90" ht="14.25" customHeight="1">
      <c r="A90" s="77"/>
      <c r="B90" s="79"/>
      <c r="C90" s="79"/>
      <c r="D90" s="10"/>
      <c r="E90" s="10"/>
      <c r="F90" s="10"/>
      <c r="G90" s="16"/>
      <c r="H90" s="10"/>
      <c r="I90" s="10"/>
      <c r="J90" s="16"/>
      <c r="K90" s="10"/>
      <c r="L90" s="10"/>
      <c r="M90" s="10"/>
      <c r="N90" s="10"/>
      <c r="O90" s="10"/>
      <c r="P90" s="10"/>
      <c r="Q90" s="10"/>
      <c r="R90" s="10"/>
      <c r="S90" s="10"/>
      <c r="T90" s="10"/>
      <c r="U90" s="10"/>
      <c r="V90" s="10"/>
      <c r="W90" s="10"/>
      <c r="X90" s="10"/>
      <c r="Y90" s="10"/>
      <c r="Z90" s="10"/>
      <c r="AA90" s="10"/>
      <c r="AB90" s="10"/>
      <c r="AC90" s="10"/>
      <c r="AD90" s="10"/>
      <c r="AE90" s="10"/>
    </row>
    <row r="91" ht="14.25" customHeight="1">
      <c r="A91" s="77"/>
      <c r="B91" s="79"/>
      <c r="C91" s="79"/>
      <c r="D91" s="10"/>
      <c r="E91" s="10"/>
      <c r="F91" s="10"/>
      <c r="G91" s="16"/>
      <c r="H91" s="10"/>
      <c r="I91" s="10"/>
      <c r="J91" s="16"/>
      <c r="K91" s="10"/>
      <c r="L91" s="10"/>
      <c r="M91" s="10"/>
      <c r="N91" s="10"/>
      <c r="O91" s="10"/>
      <c r="P91" s="10"/>
      <c r="Q91" s="10"/>
      <c r="R91" s="10"/>
      <c r="S91" s="10"/>
      <c r="T91" s="10"/>
      <c r="U91" s="10"/>
      <c r="V91" s="10"/>
      <c r="W91" s="10"/>
      <c r="X91" s="10"/>
      <c r="Y91" s="10"/>
      <c r="Z91" s="10"/>
      <c r="AA91" s="10"/>
      <c r="AB91" s="10"/>
      <c r="AC91" s="10"/>
      <c r="AD91" s="10"/>
      <c r="AE91" s="10"/>
    </row>
    <row r="92" ht="14.25" customHeight="1">
      <c r="A92" s="77"/>
      <c r="B92" s="79"/>
      <c r="C92" s="79"/>
      <c r="D92" s="10"/>
      <c r="E92" s="10"/>
      <c r="F92" s="10"/>
      <c r="G92" s="16"/>
      <c r="H92" s="10"/>
      <c r="I92" s="10"/>
      <c r="J92" s="16"/>
      <c r="K92" s="10"/>
      <c r="L92" s="10"/>
      <c r="M92" s="10"/>
      <c r="N92" s="10"/>
      <c r="O92" s="10"/>
      <c r="P92" s="10"/>
      <c r="Q92" s="10"/>
      <c r="R92" s="10"/>
      <c r="S92" s="10"/>
      <c r="T92" s="10"/>
      <c r="U92" s="10"/>
      <c r="V92" s="10"/>
      <c r="W92" s="10"/>
      <c r="X92" s="10"/>
      <c r="Y92" s="10"/>
      <c r="Z92" s="10"/>
      <c r="AA92" s="10"/>
      <c r="AB92" s="10"/>
      <c r="AC92" s="10"/>
      <c r="AD92" s="10"/>
      <c r="AE92" s="10"/>
    </row>
    <row r="93" ht="14.25" customHeight="1">
      <c r="A93" s="77"/>
      <c r="B93" s="79"/>
      <c r="C93" s="79"/>
      <c r="D93" s="10"/>
      <c r="E93" s="10"/>
      <c r="F93" s="10"/>
      <c r="G93" s="16"/>
      <c r="H93" s="10"/>
      <c r="I93" s="10"/>
      <c r="J93" s="16"/>
      <c r="K93" s="10"/>
      <c r="L93" s="10"/>
      <c r="M93" s="10"/>
      <c r="N93" s="10"/>
      <c r="O93" s="10"/>
      <c r="P93" s="10"/>
      <c r="Q93" s="10"/>
      <c r="R93" s="10"/>
      <c r="S93" s="10"/>
      <c r="T93" s="10"/>
      <c r="U93" s="10"/>
      <c r="V93" s="10"/>
      <c r="W93" s="10"/>
      <c r="X93" s="10"/>
      <c r="Y93" s="10"/>
      <c r="Z93" s="10"/>
      <c r="AA93" s="10"/>
      <c r="AB93" s="10"/>
      <c r="AC93" s="10"/>
      <c r="AD93" s="10"/>
      <c r="AE93" s="10"/>
    </row>
    <row r="94" ht="14.25" customHeight="1">
      <c r="A94" s="77"/>
      <c r="B94" s="79"/>
      <c r="C94" s="79"/>
      <c r="D94" s="10"/>
      <c r="E94" s="10"/>
      <c r="F94" s="10"/>
      <c r="G94" s="16"/>
      <c r="H94" s="10"/>
      <c r="I94" s="10"/>
      <c r="J94" s="16"/>
      <c r="K94" s="10"/>
      <c r="L94" s="10"/>
      <c r="M94" s="10"/>
      <c r="N94" s="10"/>
      <c r="O94" s="10"/>
      <c r="P94" s="10"/>
      <c r="Q94" s="10"/>
      <c r="R94" s="10"/>
      <c r="S94" s="10"/>
      <c r="T94" s="10"/>
      <c r="U94" s="10"/>
      <c r="V94" s="10"/>
      <c r="W94" s="10"/>
      <c r="X94" s="10"/>
      <c r="Y94" s="10"/>
      <c r="Z94" s="10"/>
      <c r="AA94" s="10"/>
      <c r="AB94" s="10"/>
      <c r="AC94" s="10"/>
      <c r="AD94" s="10"/>
      <c r="AE94" s="10"/>
    </row>
    <row r="95" ht="14.25" customHeight="1">
      <c r="A95" s="77"/>
      <c r="B95" s="79"/>
      <c r="C95" s="79"/>
      <c r="D95" s="10"/>
      <c r="E95" s="10"/>
      <c r="F95" s="10"/>
      <c r="G95" s="16"/>
      <c r="H95" s="10"/>
      <c r="I95" s="10"/>
      <c r="J95" s="16"/>
      <c r="K95" s="10"/>
      <c r="L95" s="10"/>
      <c r="M95" s="10"/>
      <c r="N95" s="10"/>
      <c r="O95" s="10"/>
      <c r="P95" s="10"/>
      <c r="Q95" s="10"/>
      <c r="R95" s="10"/>
      <c r="S95" s="10"/>
      <c r="T95" s="10"/>
      <c r="U95" s="10"/>
      <c r="V95" s="10"/>
      <c r="W95" s="10"/>
      <c r="X95" s="10"/>
      <c r="Y95" s="10"/>
      <c r="Z95" s="10"/>
      <c r="AA95" s="10"/>
      <c r="AB95" s="10"/>
      <c r="AC95" s="10"/>
      <c r="AD95" s="10"/>
      <c r="AE95" s="10"/>
    </row>
    <row r="96" ht="14.25" customHeight="1">
      <c r="A96" s="77"/>
      <c r="B96" s="79"/>
      <c r="C96" s="79"/>
      <c r="D96" s="10"/>
      <c r="E96" s="10"/>
      <c r="F96" s="10"/>
      <c r="G96" s="16"/>
      <c r="H96" s="10"/>
      <c r="I96" s="10"/>
      <c r="J96" s="16"/>
      <c r="K96" s="10"/>
      <c r="L96" s="10"/>
      <c r="M96" s="10"/>
      <c r="N96" s="10"/>
      <c r="O96" s="10"/>
      <c r="P96" s="10"/>
      <c r="Q96" s="10"/>
      <c r="R96" s="10"/>
      <c r="S96" s="10"/>
      <c r="T96" s="10"/>
      <c r="U96" s="10"/>
      <c r="V96" s="10"/>
      <c r="W96" s="10"/>
      <c r="X96" s="10"/>
      <c r="Y96" s="10"/>
      <c r="Z96" s="10"/>
      <c r="AA96" s="10"/>
      <c r="AB96" s="10"/>
      <c r="AC96" s="10"/>
      <c r="AD96" s="10"/>
      <c r="AE96" s="10"/>
    </row>
    <row r="97" ht="14.25" customHeight="1">
      <c r="A97" s="77"/>
      <c r="B97" s="79"/>
      <c r="C97" s="79"/>
      <c r="D97" s="10"/>
      <c r="E97" s="10"/>
      <c r="F97" s="10"/>
      <c r="G97" s="16"/>
      <c r="H97" s="10"/>
      <c r="I97" s="10"/>
      <c r="J97" s="16"/>
      <c r="K97" s="10"/>
      <c r="L97" s="10"/>
      <c r="M97" s="10"/>
      <c r="N97" s="10"/>
      <c r="O97" s="10"/>
      <c r="P97" s="10"/>
      <c r="Q97" s="10"/>
      <c r="R97" s="10"/>
      <c r="S97" s="10"/>
      <c r="T97" s="10"/>
      <c r="U97" s="10"/>
      <c r="V97" s="10"/>
      <c r="W97" s="10"/>
      <c r="X97" s="10"/>
      <c r="Y97" s="10"/>
      <c r="Z97" s="10"/>
      <c r="AA97" s="10"/>
      <c r="AB97" s="10"/>
      <c r="AC97" s="10"/>
      <c r="AD97" s="10"/>
      <c r="AE97" s="10"/>
    </row>
    <row r="98" ht="14.25" customHeight="1">
      <c r="A98" s="77"/>
      <c r="B98" s="79"/>
      <c r="C98" s="79"/>
      <c r="D98" s="10"/>
      <c r="E98" s="10"/>
      <c r="F98" s="10"/>
      <c r="G98" s="16"/>
      <c r="H98" s="10"/>
      <c r="I98" s="10"/>
      <c r="J98" s="16"/>
      <c r="K98" s="10"/>
      <c r="L98" s="10"/>
      <c r="M98" s="10"/>
      <c r="N98" s="10"/>
      <c r="O98" s="10"/>
      <c r="P98" s="10"/>
      <c r="Q98" s="10"/>
      <c r="R98" s="10"/>
      <c r="S98" s="10"/>
      <c r="T98" s="10"/>
      <c r="U98" s="10"/>
      <c r="V98" s="10"/>
      <c r="W98" s="10"/>
      <c r="X98" s="10"/>
      <c r="Y98" s="10"/>
      <c r="Z98" s="10"/>
      <c r="AA98" s="10"/>
      <c r="AB98" s="10"/>
      <c r="AC98" s="10"/>
      <c r="AD98" s="10"/>
      <c r="AE98" s="10"/>
    </row>
    <row r="99" ht="14.25" customHeight="1">
      <c r="A99" s="77"/>
      <c r="B99" s="79"/>
      <c r="C99" s="79"/>
      <c r="D99" s="10"/>
      <c r="E99" s="10"/>
      <c r="F99" s="10"/>
      <c r="G99" s="16"/>
      <c r="H99" s="10"/>
      <c r="I99" s="10"/>
      <c r="J99" s="16"/>
      <c r="K99" s="10"/>
      <c r="L99" s="10"/>
      <c r="M99" s="10"/>
      <c r="N99" s="10"/>
      <c r="O99" s="10"/>
      <c r="P99" s="10"/>
      <c r="Q99" s="10"/>
      <c r="R99" s="10"/>
      <c r="S99" s="10"/>
      <c r="T99" s="10"/>
      <c r="U99" s="10"/>
      <c r="V99" s="10"/>
      <c r="W99" s="10"/>
      <c r="X99" s="10"/>
      <c r="Y99" s="10"/>
      <c r="Z99" s="10"/>
      <c r="AA99" s="10"/>
      <c r="AB99" s="10"/>
      <c r="AC99" s="10"/>
      <c r="AD99" s="10"/>
      <c r="AE99" s="10"/>
    </row>
    <row r="100" ht="14.25" customHeight="1">
      <c r="A100" s="77"/>
      <c r="B100" s="79"/>
      <c r="C100" s="79"/>
      <c r="D100" s="10"/>
      <c r="E100" s="10"/>
      <c r="F100" s="10"/>
      <c r="G100" s="16"/>
      <c r="H100" s="10"/>
      <c r="I100" s="10"/>
      <c r="J100" s="16"/>
      <c r="K100" s="10"/>
      <c r="L100" s="10"/>
      <c r="M100" s="10"/>
      <c r="N100" s="10"/>
      <c r="O100" s="10"/>
      <c r="P100" s="10"/>
      <c r="Q100" s="10"/>
      <c r="R100" s="10"/>
      <c r="S100" s="10"/>
      <c r="T100" s="10"/>
      <c r="U100" s="10"/>
      <c r="V100" s="10"/>
      <c r="W100" s="10"/>
      <c r="X100" s="10"/>
      <c r="Y100" s="10"/>
      <c r="Z100" s="10"/>
      <c r="AA100" s="10"/>
      <c r="AB100" s="10"/>
      <c r="AC100" s="10"/>
      <c r="AD100" s="10"/>
      <c r="AE100" s="10"/>
    </row>
  </sheetData>
  <mergeCells count="4">
    <mergeCell ref="B1:J1"/>
    <mergeCell ref="A2:D2"/>
    <mergeCell ref="E2:G2"/>
    <mergeCell ref="I2:J2"/>
  </mergeCells>
  <hyperlinks>
    <hyperlink r:id="rId1" ref="H6"/>
    <hyperlink r:id="rId2" ref="H7"/>
    <hyperlink r:id="rId3" ref="H8"/>
    <hyperlink r:id="rId4" ref="H15"/>
    <hyperlink r:id="rId5" ref="H19"/>
    <hyperlink r:id="rId6" ref="H27"/>
    <hyperlink r:id="rId7" ref="H28"/>
    <hyperlink r:id="rId8" ref="H29"/>
    <hyperlink r:id="rId9" ref="H32"/>
    <hyperlink r:id="rId10" ref="H36"/>
    <hyperlink r:id="rId11" ref="H37"/>
    <hyperlink r:id="rId12" ref="H38"/>
    <hyperlink r:id="rId13" ref="H41"/>
    <hyperlink r:id="rId14" ref="H42"/>
    <hyperlink r:id="rId15" ref="H44"/>
    <hyperlink r:id="rId16" ref="H45"/>
    <hyperlink r:id="rId17" ref="H46"/>
    <hyperlink r:id="rId18" ref="H47"/>
    <hyperlink r:id="rId19" ref="H48"/>
    <hyperlink r:id="rId20" ref="H49"/>
  </hyperlinks>
  <printOptions/>
  <pageMargins bottom="0.75" footer="0.0" header="0.0" left="0.7" right="0.7" top="0.75"/>
  <pageSetup paperSize="9" scale="45" orientation="portrait"/>
  <drawing r:id="rId21"/>
  <tableParts count="1">
    <tablePart r:id="rId23"/>
  </tableParts>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2.29"/>
    <col customWidth="1" min="2" max="2" width="15.71"/>
    <col customWidth="1" min="3" max="3" width="23.29"/>
    <col customWidth="1" min="4" max="4" width="18.57"/>
    <col customWidth="1" min="5" max="5" width="23.0"/>
    <col customWidth="1" min="6" max="6" width="17.29"/>
    <col customWidth="1" min="7" max="7" width="16.43"/>
    <col customWidth="1" min="8" max="8" width="40.43"/>
    <col customWidth="1" min="9" max="9" width="24.43"/>
    <col customWidth="1" min="10" max="10" width="60.0"/>
    <col customWidth="1" min="11" max="11" width="13.86"/>
    <col customWidth="1" min="12" max="31" width="8.57"/>
  </cols>
  <sheetData>
    <row r="1" ht="14.25" customHeight="1">
      <c r="A1" s="77"/>
      <c r="B1" s="11" t="s">
        <v>863</v>
      </c>
      <c r="K1" s="10"/>
      <c r="L1" s="10"/>
      <c r="M1" s="10"/>
      <c r="N1" s="10"/>
      <c r="O1" s="10"/>
      <c r="P1" s="10"/>
      <c r="Q1" s="10"/>
      <c r="R1" s="10"/>
      <c r="S1" s="10"/>
      <c r="T1" s="10"/>
      <c r="U1" s="10"/>
      <c r="V1" s="10"/>
      <c r="W1" s="10"/>
      <c r="X1" s="10"/>
      <c r="Y1" s="10"/>
      <c r="Z1" s="10"/>
      <c r="AA1" s="10"/>
      <c r="AB1" s="10"/>
      <c r="AC1" s="10"/>
      <c r="AD1" s="10"/>
      <c r="AE1" s="10"/>
    </row>
    <row r="2" ht="42.75" customHeight="1">
      <c r="A2" s="12" t="s">
        <v>870</v>
      </c>
      <c r="B2" s="13"/>
      <c r="C2" s="13"/>
      <c r="D2" s="14"/>
      <c r="E2" s="15" t="s">
        <v>871</v>
      </c>
      <c r="H2" s="16"/>
      <c r="I2" s="78" t="s">
        <v>866</v>
      </c>
      <c r="K2" s="10"/>
      <c r="L2" s="10"/>
      <c r="M2" s="10"/>
      <c r="N2" s="10"/>
      <c r="O2" s="10"/>
      <c r="P2" s="10"/>
      <c r="Q2" s="10"/>
      <c r="R2" s="10"/>
      <c r="S2" s="10"/>
      <c r="T2" s="10"/>
      <c r="U2" s="10"/>
      <c r="V2" s="10"/>
      <c r="W2" s="10"/>
      <c r="X2" s="10"/>
      <c r="Y2" s="10"/>
      <c r="Z2" s="10"/>
      <c r="AA2" s="10"/>
      <c r="AB2" s="10"/>
      <c r="AC2" s="10"/>
      <c r="AD2" s="10"/>
      <c r="AE2" s="10"/>
    </row>
    <row r="3" ht="14.25" customHeight="1">
      <c r="A3" s="77"/>
      <c r="B3" s="79"/>
      <c r="C3" s="79"/>
      <c r="D3" s="10"/>
      <c r="E3" s="10"/>
      <c r="F3" s="10"/>
      <c r="G3" s="16"/>
      <c r="H3" s="10"/>
      <c r="I3" s="10"/>
      <c r="J3" s="16"/>
      <c r="K3" s="10"/>
      <c r="L3" s="10"/>
      <c r="M3" s="10"/>
      <c r="N3" s="10"/>
      <c r="O3" s="10"/>
      <c r="P3" s="10"/>
      <c r="Q3" s="10"/>
      <c r="R3" s="10"/>
      <c r="S3" s="10"/>
      <c r="T3" s="10"/>
      <c r="U3" s="10"/>
      <c r="V3" s="10"/>
      <c r="W3" s="10"/>
      <c r="X3" s="10"/>
      <c r="Y3" s="10"/>
      <c r="Z3" s="10"/>
      <c r="AA3" s="10"/>
      <c r="AB3" s="10"/>
      <c r="AC3" s="10"/>
      <c r="AD3" s="10"/>
      <c r="AE3" s="10"/>
    </row>
    <row r="4" ht="14.25" customHeight="1">
      <c r="A4" s="80" t="s">
        <v>7</v>
      </c>
      <c r="B4" s="81" t="s">
        <v>8</v>
      </c>
      <c r="C4" s="81" t="s">
        <v>9</v>
      </c>
      <c r="D4" s="82" t="s">
        <v>10</v>
      </c>
      <c r="E4" s="82" t="s">
        <v>11</v>
      </c>
      <c r="F4" s="82" t="s">
        <v>12</v>
      </c>
      <c r="G4" s="83" t="s">
        <v>13</v>
      </c>
      <c r="H4" s="82" t="s">
        <v>14</v>
      </c>
      <c r="I4" s="82" t="s">
        <v>3</v>
      </c>
      <c r="J4" s="83" t="s">
        <v>15</v>
      </c>
      <c r="K4" s="101" t="s">
        <v>16</v>
      </c>
      <c r="L4" s="24"/>
      <c r="M4" s="24"/>
      <c r="N4" s="24"/>
      <c r="O4" s="24"/>
      <c r="P4" s="24"/>
      <c r="Q4" s="24"/>
      <c r="R4" s="24"/>
      <c r="S4" s="24"/>
      <c r="T4" s="24"/>
      <c r="U4" s="24"/>
      <c r="V4" s="24"/>
      <c r="W4" s="24"/>
      <c r="X4" s="24"/>
      <c r="Y4" s="24"/>
      <c r="Z4" s="24"/>
      <c r="AA4" s="24"/>
      <c r="AB4" s="24"/>
      <c r="AC4" s="24"/>
      <c r="AD4" s="24"/>
      <c r="AE4" s="24"/>
    </row>
    <row r="5" ht="14.25" customHeight="1">
      <c r="A5" s="25" t="str">
        <f t="shared" ref="A5:A96" si="1">"0x"&amp;DEC2HEX(B5)</f>
        <v>0xC00000</v>
      </c>
      <c r="B5" s="27">
        <v>1.2582912E7</v>
      </c>
      <c r="C5" s="27" t="str">
        <f t="shared" ref="C5:C96" si="2">"15b'"&amp;DEC2BIN(MOD(B5/256, 256), 7)&amp;DEC2BIN(MOD(B5, 256), 8)</f>
        <v>15b'000000000000000</v>
      </c>
      <c r="D5" s="102"/>
      <c r="E5" s="102" t="s">
        <v>308</v>
      </c>
      <c r="F5" s="102"/>
      <c r="G5" s="103"/>
      <c r="H5" s="102"/>
      <c r="I5" s="102"/>
      <c r="J5" s="103"/>
      <c r="K5" s="87" t="str">
        <f>DEC2HEX(BITLSHIFT(VLOOKUP(BITRSHIFT('Type 6 NetIDs'!$B5,21),'NetID-DevAddr formats'!$B$4:$L$11,6,FALSE),(32-VLOOKUP(BITRSHIFT('Type 6 NetIDs'!$B5,21),'NetID-DevAddr formats'!$B$4:$L$11,8,FALSE)))+BITLSHIFT(BITAND('Type 6 NetIDs'!$B5,HEX2DEC("1FFFFF")),VLOOKUP(BITRSHIFT('Type 6 NetIDs'!$B5,21),'NetID-DevAddr formats'!$B$4:$L$11,11,FALSE)),8)&amp;"/"&amp;32-VLOOKUP(BITRSHIFT('Type 6 NetIDs'!$B5,21),'NetID-DevAddr formats'!$B$4:$L$11,11,FALSE)</f>
        <v>FC000000/22</v>
      </c>
      <c r="L5" s="24"/>
      <c r="M5" s="24"/>
      <c r="N5" s="24"/>
      <c r="O5" s="24"/>
      <c r="P5" s="24"/>
      <c r="Q5" s="24"/>
      <c r="R5" s="24"/>
      <c r="S5" s="24"/>
      <c r="T5" s="24"/>
      <c r="U5" s="24"/>
      <c r="V5" s="24"/>
      <c r="W5" s="24"/>
      <c r="X5" s="24"/>
      <c r="Y5" s="24"/>
      <c r="Z5" s="24"/>
      <c r="AA5" s="24"/>
      <c r="AB5" s="24"/>
      <c r="AC5" s="24"/>
      <c r="AD5" s="24"/>
      <c r="AE5" s="24"/>
    </row>
    <row r="6" ht="14.25" customHeight="1">
      <c r="A6" s="25" t="str">
        <f t="shared" si="1"/>
        <v>0xC00001</v>
      </c>
      <c r="B6" s="27" t="str">
        <f t="shared" ref="B6:B96" si="3">B5+1</f>
        <v>12582913</v>
      </c>
      <c r="C6" s="27" t="str">
        <f t="shared" si="2"/>
        <v>15b'000000000000001</v>
      </c>
      <c r="D6" s="67"/>
      <c r="E6" s="38" t="s">
        <v>56</v>
      </c>
      <c r="F6" s="67"/>
      <c r="G6" s="68"/>
      <c r="H6" s="67"/>
      <c r="I6" s="28"/>
      <c r="J6" s="28" t="s">
        <v>482</v>
      </c>
      <c r="K6" s="87" t="str">
        <f>DEC2HEX(BITLSHIFT(VLOOKUP(BITRSHIFT('Type 6 NetIDs'!$B6,21),'NetID-DevAddr formats'!$B$4:$L$11,6,FALSE),(32-VLOOKUP(BITRSHIFT('Type 6 NetIDs'!$B6,21),'NetID-DevAddr formats'!$B$4:$L$11,8,FALSE)))+BITLSHIFT(BITAND('Type 6 NetIDs'!$B6,HEX2DEC("1FFFFF")),VLOOKUP(BITRSHIFT('Type 6 NetIDs'!$B6,21),'NetID-DevAddr formats'!$B$4:$L$11,11,FALSE)),8)&amp;"/"&amp;32-VLOOKUP(BITRSHIFT('Type 6 NetIDs'!$B6,21),'NetID-DevAddr formats'!$B$4:$L$11,11,FALSE)</f>
        <v>FC000400/22</v>
      </c>
      <c r="L6" s="10"/>
      <c r="M6" s="10"/>
      <c r="N6" s="10"/>
      <c r="O6" s="10"/>
      <c r="P6" s="10"/>
      <c r="Q6" s="10"/>
      <c r="R6" s="10"/>
      <c r="S6" s="10"/>
      <c r="T6" s="10"/>
      <c r="U6" s="10"/>
      <c r="V6" s="10"/>
      <c r="W6" s="10"/>
      <c r="X6" s="10"/>
      <c r="Y6" s="10"/>
      <c r="Z6" s="10"/>
      <c r="AA6" s="10"/>
      <c r="AB6" s="10"/>
      <c r="AC6" s="10"/>
      <c r="AD6" s="10"/>
      <c r="AE6" s="10"/>
    </row>
    <row r="7" ht="14.25" customHeight="1">
      <c r="A7" s="25" t="str">
        <f t="shared" si="1"/>
        <v>0xC00002</v>
      </c>
      <c r="B7" s="27" t="str">
        <f t="shared" si="3"/>
        <v>12582914</v>
      </c>
      <c r="C7" s="27" t="str">
        <f t="shared" si="2"/>
        <v>15b'000000000000010</v>
      </c>
      <c r="D7" s="67" t="s">
        <v>34</v>
      </c>
      <c r="E7" s="29" t="s">
        <v>485</v>
      </c>
      <c r="F7" s="67" t="s">
        <v>104</v>
      </c>
      <c r="G7" s="68">
        <v>43106.0</v>
      </c>
      <c r="H7" s="67" t="s">
        <v>486</v>
      </c>
      <c r="I7" s="28" t="s">
        <v>38</v>
      </c>
      <c r="J7" s="67"/>
      <c r="K7" s="87" t="str">
        <f>DEC2HEX(BITLSHIFT(VLOOKUP(BITRSHIFT('Type 6 NetIDs'!$B7,21),'NetID-DevAddr formats'!$B$4:$L$11,6,FALSE),(32-VLOOKUP(BITRSHIFT('Type 6 NetIDs'!$B7,21),'NetID-DevAddr formats'!$B$4:$L$11,8,FALSE)))+BITLSHIFT(BITAND('Type 6 NetIDs'!$B7,HEX2DEC("1FFFFF")),VLOOKUP(BITRSHIFT('Type 6 NetIDs'!$B7,21),'NetID-DevAddr formats'!$B$4:$L$11,11,FALSE)),8)&amp;"/"&amp;32-VLOOKUP(BITRSHIFT('Type 6 NetIDs'!$B7,21),'NetID-DevAddr formats'!$B$4:$L$11,11,FALSE)</f>
        <v>FC000800/22</v>
      </c>
      <c r="L7" s="10"/>
      <c r="M7" s="10"/>
      <c r="N7" s="10"/>
      <c r="O7" s="10"/>
      <c r="P7" s="10"/>
      <c r="Q7" s="10"/>
      <c r="R7" s="10"/>
      <c r="S7" s="10"/>
      <c r="T7" s="10"/>
      <c r="U7" s="10"/>
      <c r="V7" s="10"/>
      <c r="W7" s="10"/>
      <c r="X7" s="10"/>
      <c r="Y7" s="10"/>
      <c r="Z7" s="10"/>
      <c r="AA7" s="10"/>
      <c r="AB7" s="10"/>
      <c r="AC7" s="10"/>
      <c r="AD7" s="10"/>
      <c r="AE7" s="10"/>
    </row>
    <row r="8" ht="14.25" customHeight="1">
      <c r="A8" s="25" t="str">
        <f t="shared" si="1"/>
        <v>0xC00003</v>
      </c>
      <c r="B8" s="27" t="str">
        <f t="shared" si="3"/>
        <v>12582915</v>
      </c>
      <c r="C8" s="27" t="str">
        <f t="shared" si="2"/>
        <v>15b'000000000000011</v>
      </c>
      <c r="D8" s="67" t="s">
        <v>34</v>
      </c>
      <c r="E8" s="29" t="s">
        <v>489</v>
      </c>
      <c r="F8" s="67" t="s">
        <v>104</v>
      </c>
      <c r="G8" s="68">
        <v>43106.0</v>
      </c>
      <c r="H8" s="67" t="s">
        <v>490</v>
      </c>
      <c r="I8" s="28" t="s">
        <v>38</v>
      </c>
      <c r="J8" s="67"/>
      <c r="K8" s="87" t="str">
        <f>DEC2HEX(BITLSHIFT(VLOOKUP(BITRSHIFT('Type 6 NetIDs'!$B8,21),'NetID-DevAddr formats'!$B$4:$L$11,6,FALSE),(32-VLOOKUP(BITRSHIFT('Type 6 NetIDs'!$B8,21),'NetID-DevAddr formats'!$B$4:$L$11,8,FALSE)))+BITLSHIFT(BITAND('Type 6 NetIDs'!$B8,HEX2DEC("1FFFFF")),VLOOKUP(BITRSHIFT('Type 6 NetIDs'!$B8,21),'NetID-DevAddr formats'!$B$4:$L$11,11,FALSE)),8)&amp;"/"&amp;32-VLOOKUP(BITRSHIFT('Type 6 NetIDs'!$B8,21),'NetID-DevAddr formats'!$B$4:$L$11,11,FALSE)</f>
        <v>FC000C00/22</v>
      </c>
      <c r="L8" s="10"/>
      <c r="M8" s="10"/>
      <c r="N8" s="10"/>
      <c r="O8" s="10"/>
      <c r="P8" s="10"/>
      <c r="Q8" s="10"/>
      <c r="R8" s="10"/>
      <c r="S8" s="10"/>
      <c r="T8" s="10"/>
      <c r="U8" s="10"/>
      <c r="V8" s="10"/>
      <c r="W8" s="10"/>
      <c r="X8" s="10"/>
      <c r="Y8" s="10"/>
      <c r="Z8" s="10"/>
      <c r="AA8" s="10"/>
      <c r="AB8" s="10"/>
      <c r="AC8" s="10"/>
      <c r="AD8" s="10"/>
      <c r="AE8" s="10"/>
    </row>
    <row r="9" ht="14.25" customHeight="1">
      <c r="A9" s="25" t="str">
        <f t="shared" si="1"/>
        <v>0xC00004</v>
      </c>
      <c r="B9" s="27" t="str">
        <f t="shared" si="3"/>
        <v>12582916</v>
      </c>
      <c r="C9" s="27" t="str">
        <f t="shared" si="2"/>
        <v>15b'000000000000100</v>
      </c>
      <c r="D9" s="67"/>
      <c r="E9" s="38" t="s">
        <v>56</v>
      </c>
      <c r="F9" s="67"/>
      <c r="G9" s="68"/>
      <c r="H9" s="67"/>
      <c r="I9" s="28"/>
      <c r="J9" s="28" t="s">
        <v>493</v>
      </c>
      <c r="K9" s="87" t="str">
        <f>DEC2HEX(BITLSHIFT(VLOOKUP(BITRSHIFT('Type 6 NetIDs'!$B9,21),'NetID-DevAddr formats'!$B$4:$L$11,6,FALSE),(32-VLOOKUP(BITRSHIFT('Type 6 NetIDs'!$B9,21),'NetID-DevAddr formats'!$B$4:$L$11,8,FALSE)))+BITLSHIFT(BITAND('Type 6 NetIDs'!$B9,HEX2DEC("1FFFFF")),VLOOKUP(BITRSHIFT('Type 6 NetIDs'!$B9,21),'NetID-DevAddr formats'!$B$4:$L$11,11,FALSE)),8)&amp;"/"&amp;32-VLOOKUP(BITRSHIFT('Type 6 NetIDs'!$B9,21),'NetID-DevAddr formats'!$B$4:$L$11,11,FALSE)</f>
        <v>FC001000/22</v>
      </c>
      <c r="L9" s="10"/>
      <c r="M9" s="10"/>
      <c r="N9" s="10"/>
      <c r="O9" s="10"/>
      <c r="P9" s="10"/>
      <c r="Q9" s="10"/>
      <c r="R9" s="10"/>
      <c r="S9" s="10"/>
      <c r="T9" s="10"/>
      <c r="U9" s="10"/>
      <c r="V9" s="10"/>
      <c r="W9" s="10"/>
      <c r="X9" s="10"/>
      <c r="Y9" s="10"/>
      <c r="Z9" s="10"/>
      <c r="AA9" s="10"/>
      <c r="AB9" s="10"/>
      <c r="AC9" s="10"/>
      <c r="AD9" s="10"/>
      <c r="AE9" s="10"/>
    </row>
    <row r="10" ht="14.25" customHeight="1">
      <c r="A10" s="25" t="str">
        <f t="shared" si="1"/>
        <v>0xC00005</v>
      </c>
      <c r="B10" s="27" t="str">
        <f t="shared" si="3"/>
        <v>12582917</v>
      </c>
      <c r="C10" s="27" t="str">
        <f t="shared" si="2"/>
        <v>15b'000000000000101</v>
      </c>
      <c r="D10" s="67" t="s">
        <v>403</v>
      </c>
      <c r="E10" s="29" t="s">
        <v>496</v>
      </c>
      <c r="F10" s="67" t="s">
        <v>104</v>
      </c>
      <c r="G10" s="68">
        <v>43106.0</v>
      </c>
      <c r="H10" s="28" t="s">
        <v>497</v>
      </c>
      <c r="I10" s="28" t="s">
        <v>38</v>
      </c>
      <c r="J10" s="67"/>
      <c r="K10" s="87" t="str">
        <f>DEC2HEX(BITLSHIFT(VLOOKUP(BITRSHIFT('Type 6 NetIDs'!$B10,21),'NetID-DevAddr formats'!$B$4:$L$11,6,FALSE),(32-VLOOKUP(BITRSHIFT('Type 6 NetIDs'!$B10,21),'NetID-DevAddr formats'!$B$4:$L$11,8,FALSE)))+BITLSHIFT(BITAND('Type 6 NetIDs'!$B10,HEX2DEC("1FFFFF")),VLOOKUP(BITRSHIFT('Type 6 NetIDs'!$B10,21),'NetID-DevAddr formats'!$B$4:$L$11,11,FALSE)),8)&amp;"/"&amp;32-VLOOKUP(BITRSHIFT('Type 6 NetIDs'!$B10,21),'NetID-DevAddr formats'!$B$4:$L$11,11,FALSE)</f>
        <v>FC001400/22</v>
      </c>
      <c r="L10" s="10"/>
      <c r="M10" s="10"/>
      <c r="N10" s="10"/>
      <c r="O10" s="10"/>
      <c r="P10" s="10"/>
      <c r="Q10" s="10"/>
      <c r="R10" s="10"/>
      <c r="S10" s="10"/>
      <c r="T10" s="10"/>
      <c r="U10" s="10"/>
      <c r="V10" s="10"/>
      <c r="W10" s="10"/>
      <c r="X10" s="10"/>
      <c r="Y10" s="10"/>
      <c r="Z10" s="10"/>
      <c r="AA10" s="10"/>
      <c r="AB10" s="10"/>
      <c r="AC10" s="10"/>
      <c r="AD10" s="10"/>
      <c r="AE10" s="10"/>
    </row>
    <row r="11" ht="14.25" customHeight="1">
      <c r="A11" s="25" t="str">
        <f t="shared" si="1"/>
        <v>0xC00006</v>
      </c>
      <c r="B11" s="27" t="str">
        <f t="shared" si="3"/>
        <v>12582918</v>
      </c>
      <c r="C11" s="27" t="str">
        <f t="shared" si="2"/>
        <v>15b'000000000000110</v>
      </c>
      <c r="D11" s="67"/>
      <c r="E11" s="38" t="s">
        <v>56</v>
      </c>
      <c r="F11" s="67"/>
      <c r="G11" s="68"/>
      <c r="H11" s="67"/>
      <c r="I11" s="28"/>
      <c r="J11" s="28" t="s">
        <v>500</v>
      </c>
      <c r="K11" s="87" t="str">
        <f>DEC2HEX(BITLSHIFT(VLOOKUP(BITRSHIFT('Type 6 NetIDs'!$B11,21),'NetID-DevAddr formats'!$B$4:$L$11,6,FALSE),(32-VLOOKUP(BITRSHIFT('Type 6 NetIDs'!$B11,21),'NetID-DevAddr formats'!$B$4:$L$11,8,FALSE)))+BITLSHIFT(BITAND('Type 6 NetIDs'!$B11,HEX2DEC("1FFFFF")),VLOOKUP(BITRSHIFT('Type 6 NetIDs'!$B11,21),'NetID-DevAddr formats'!$B$4:$L$11,11,FALSE)),8)&amp;"/"&amp;32-VLOOKUP(BITRSHIFT('Type 6 NetIDs'!$B11,21),'NetID-DevAddr formats'!$B$4:$L$11,11,FALSE)</f>
        <v>FC001800/22</v>
      </c>
      <c r="L11" s="10"/>
      <c r="M11" s="10"/>
      <c r="N11" s="10"/>
      <c r="O11" s="10"/>
      <c r="P11" s="10"/>
      <c r="Q11" s="10"/>
      <c r="R11" s="10"/>
      <c r="S11" s="10"/>
      <c r="T11" s="10"/>
      <c r="U11" s="10"/>
      <c r="V11" s="10"/>
      <c r="W11" s="10"/>
      <c r="X11" s="10"/>
      <c r="Y11" s="10"/>
      <c r="Z11" s="10"/>
      <c r="AA11" s="10"/>
      <c r="AB11" s="10"/>
      <c r="AC11" s="10"/>
      <c r="AD11" s="10"/>
      <c r="AE11" s="10"/>
    </row>
    <row r="12" ht="14.25" customHeight="1">
      <c r="A12" s="25" t="str">
        <f t="shared" si="1"/>
        <v>0xC00007</v>
      </c>
      <c r="B12" s="27" t="str">
        <f t="shared" si="3"/>
        <v>12582919</v>
      </c>
      <c r="C12" s="27" t="str">
        <f t="shared" si="2"/>
        <v>15b'000000000000111</v>
      </c>
      <c r="D12" s="67"/>
      <c r="E12" s="38" t="s">
        <v>56</v>
      </c>
      <c r="F12" s="67"/>
      <c r="G12" s="68"/>
      <c r="H12" s="67"/>
      <c r="I12" s="28"/>
      <c r="J12" s="28" t="s">
        <v>503</v>
      </c>
      <c r="K12" s="87" t="str">
        <f>DEC2HEX(BITLSHIFT(VLOOKUP(BITRSHIFT('Type 6 NetIDs'!$B12,21),'NetID-DevAddr formats'!$B$4:$L$11,6,FALSE),(32-VLOOKUP(BITRSHIFT('Type 6 NetIDs'!$B12,21),'NetID-DevAddr formats'!$B$4:$L$11,8,FALSE)))+BITLSHIFT(BITAND('Type 6 NetIDs'!$B12,HEX2DEC("1FFFFF")),VLOOKUP(BITRSHIFT('Type 6 NetIDs'!$B12,21),'NetID-DevAddr formats'!$B$4:$L$11,11,FALSE)),8)&amp;"/"&amp;32-VLOOKUP(BITRSHIFT('Type 6 NetIDs'!$B12,21),'NetID-DevAddr formats'!$B$4:$L$11,11,FALSE)</f>
        <v>FC001C00/22</v>
      </c>
      <c r="L12" s="10"/>
      <c r="M12" s="10"/>
      <c r="N12" s="10"/>
      <c r="O12" s="10"/>
      <c r="P12" s="10"/>
      <c r="Q12" s="10"/>
      <c r="R12" s="10"/>
      <c r="S12" s="10"/>
      <c r="T12" s="10"/>
      <c r="U12" s="10"/>
      <c r="V12" s="10"/>
      <c r="W12" s="10"/>
      <c r="X12" s="10"/>
      <c r="Y12" s="10"/>
      <c r="Z12" s="10"/>
      <c r="AA12" s="10"/>
      <c r="AB12" s="10"/>
      <c r="AC12" s="10"/>
      <c r="AD12" s="10"/>
      <c r="AE12" s="10"/>
    </row>
    <row r="13" ht="14.25" customHeight="1">
      <c r="A13" s="25" t="str">
        <f t="shared" si="1"/>
        <v>0xC00008</v>
      </c>
      <c r="B13" s="27" t="str">
        <f t="shared" si="3"/>
        <v>12582920</v>
      </c>
      <c r="C13" s="27" t="str">
        <f t="shared" si="2"/>
        <v>15b'000000000001000</v>
      </c>
      <c r="D13" s="67" t="s">
        <v>34</v>
      </c>
      <c r="E13" s="29" t="s">
        <v>506</v>
      </c>
      <c r="F13" s="67" t="s">
        <v>104</v>
      </c>
      <c r="G13" s="68">
        <v>43138.0</v>
      </c>
      <c r="H13" s="28" t="s">
        <v>507</v>
      </c>
      <c r="I13" s="28" t="s">
        <v>38</v>
      </c>
      <c r="J13" s="104"/>
      <c r="K13" s="87" t="str">
        <f>DEC2HEX(BITLSHIFT(VLOOKUP(BITRSHIFT('Type 6 NetIDs'!$B13,21),'NetID-DevAddr formats'!$B$4:$L$11,6,FALSE),(32-VLOOKUP(BITRSHIFT('Type 6 NetIDs'!$B13,21),'NetID-DevAddr formats'!$B$4:$L$11,8,FALSE)))+BITLSHIFT(BITAND('Type 6 NetIDs'!$B13,HEX2DEC("1FFFFF")),VLOOKUP(BITRSHIFT('Type 6 NetIDs'!$B13,21),'NetID-DevAddr formats'!$B$4:$L$11,11,FALSE)),8)&amp;"/"&amp;32-VLOOKUP(BITRSHIFT('Type 6 NetIDs'!$B13,21),'NetID-DevAddr formats'!$B$4:$L$11,11,FALSE)</f>
        <v>FC002000/22</v>
      </c>
      <c r="L13" s="10"/>
      <c r="M13" s="10"/>
      <c r="N13" s="10"/>
      <c r="O13" s="10"/>
      <c r="P13" s="10"/>
      <c r="Q13" s="10"/>
      <c r="R13" s="10"/>
      <c r="S13" s="10"/>
      <c r="T13" s="10"/>
      <c r="U13" s="10"/>
      <c r="V13" s="10"/>
      <c r="W13" s="10"/>
      <c r="X13" s="10"/>
      <c r="Y13" s="10"/>
      <c r="Z13" s="10"/>
      <c r="AA13" s="10"/>
      <c r="AB13" s="10"/>
      <c r="AC13" s="10"/>
      <c r="AD13" s="10"/>
      <c r="AE13" s="10"/>
    </row>
    <row r="14" ht="14.25" customHeight="1">
      <c r="A14" s="25" t="str">
        <f t="shared" si="1"/>
        <v>0xC00009</v>
      </c>
      <c r="B14" s="27" t="str">
        <f t="shared" si="3"/>
        <v>12582921</v>
      </c>
      <c r="C14" s="27" t="str">
        <f t="shared" si="2"/>
        <v>15b'000000000001001</v>
      </c>
      <c r="D14" s="67"/>
      <c r="E14" s="38" t="s">
        <v>56</v>
      </c>
      <c r="F14" s="67"/>
      <c r="G14" s="68"/>
      <c r="H14" s="28"/>
      <c r="I14" s="28"/>
      <c r="J14" s="28" t="s">
        <v>510</v>
      </c>
      <c r="K14" s="87" t="str">
        <f>DEC2HEX(BITLSHIFT(VLOOKUP(BITRSHIFT('Type 6 NetIDs'!$B14,21),'NetID-DevAddr formats'!$B$4:$L$11,6,FALSE),(32-VLOOKUP(BITRSHIFT('Type 6 NetIDs'!$B14,21),'NetID-DevAddr formats'!$B$4:$L$11,8,FALSE)))+BITLSHIFT(BITAND('Type 6 NetIDs'!$B14,HEX2DEC("1FFFFF")),VLOOKUP(BITRSHIFT('Type 6 NetIDs'!$B14,21),'NetID-DevAddr formats'!$B$4:$L$11,11,FALSE)),8)&amp;"/"&amp;32-VLOOKUP(BITRSHIFT('Type 6 NetIDs'!$B14,21),'NetID-DevAddr formats'!$B$4:$L$11,11,FALSE)</f>
        <v>FC002400/22</v>
      </c>
      <c r="L14" s="10"/>
      <c r="M14" s="10"/>
      <c r="N14" s="10"/>
      <c r="O14" s="10"/>
      <c r="P14" s="10"/>
      <c r="Q14" s="10"/>
      <c r="R14" s="10"/>
      <c r="S14" s="10"/>
      <c r="T14" s="10"/>
      <c r="U14" s="10"/>
      <c r="V14" s="10"/>
      <c r="W14" s="10"/>
      <c r="X14" s="10"/>
      <c r="Y14" s="10"/>
      <c r="Z14" s="10"/>
      <c r="AA14" s="10"/>
      <c r="AB14" s="10"/>
      <c r="AC14" s="10"/>
      <c r="AD14" s="10"/>
      <c r="AE14" s="10"/>
    </row>
    <row r="15" ht="14.25" customHeight="1">
      <c r="A15" s="25" t="str">
        <f t="shared" si="1"/>
        <v>0xC0000A</v>
      </c>
      <c r="B15" s="27" t="str">
        <f t="shared" si="3"/>
        <v>12582922</v>
      </c>
      <c r="C15" s="27" t="str">
        <f t="shared" si="2"/>
        <v>15b'000000000001010</v>
      </c>
      <c r="D15" s="67" t="s">
        <v>403</v>
      </c>
      <c r="E15" s="29" t="s">
        <v>513</v>
      </c>
      <c r="F15" s="67" t="s">
        <v>45</v>
      </c>
      <c r="G15" s="68">
        <v>43138.0</v>
      </c>
      <c r="H15" s="45" t="s">
        <v>514</v>
      </c>
      <c r="I15" s="28" t="s">
        <v>38</v>
      </c>
      <c r="J15" s="75"/>
      <c r="K15" s="87" t="str">
        <f>DEC2HEX(BITLSHIFT(VLOOKUP(BITRSHIFT('Type 6 NetIDs'!$B15,21),'NetID-DevAddr formats'!$B$4:$L$11,6,FALSE),(32-VLOOKUP(BITRSHIFT('Type 6 NetIDs'!$B15,21),'NetID-DevAddr formats'!$B$4:$L$11,8,FALSE)))+BITLSHIFT(BITAND('Type 6 NetIDs'!$B15,HEX2DEC("1FFFFF")),VLOOKUP(BITRSHIFT('Type 6 NetIDs'!$B15,21),'NetID-DevAddr formats'!$B$4:$L$11,11,FALSE)),8)&amp;"/"&amp;32-VLOOKUP(BITRSHIFT('Type 6 NetIDs'!$B15,21),'NetID-DevAddr formats'!$B$4:$L$11,11,FALSE)</f>
        <v>FC002800/22</v>
      </c>
      <c r="L15" s="10"/>
      <c r="M15" s="10"/>
      <c r="N15" s="10"/>
      <c r="O15" s="10"/>
      <c r="P15" s="10"/>
      <c r="Q15" s="10"/>
      <c r="R15" s="10"/>
      <c r="S15" s="10"/>
      <c r="T15" s="10"/>
      <c r="U15" s="10"/>
      <c r="V15" s="10"/>
      <c r="W15" s="10"/>
      <c r="X15" s="10"/>
      <c r="Y15" s="10"/>
      <c r="Z15" s="10"/>
      <c r="AA15" s="10"/>
      <c r="AB15" s="10"/>
      <c r="AC15" s="10"/>
      <c r="AD15" s="10"/>
      <c r="AE15" s="10"/>
    </row>
    <row r="16" ht="14.25" customHeight="1">
      <c r="A16" s="25" t="str">
        <f t="shared" si="1"/>
        <v>0xC0000B</v>
      </c>
      <c r="B16" s="27" t="str">
        <f t="shared" si="3"/>
        <v>12582923</v>
      </c>
      <c r="C16" s="27" t="str">
        <f t="shared" si="2"/>
        <v>15b'000000000001011</v>
      </c>
      <c r="D16" s="67" t="s">
        <v>517</v>
      </c>
      <c r="E16" s="29" t="s">
        <v>518</v>
      </c>
      <c r="F16" s="67" t="s">
        <v>104</v>
      </c>
      <c r="G16" s="68">
        <v>43138.0</v>
      </c>
      <c r="H16" s="45" t="s">
        <v>519</v>
      </c>
      <c r="I16" s="28" t="s">
        <v>38</v>
      </c>
      <c r="J16" s="67"/>
      <c r="K16" s="87" t="str">
        <f>DEC2HEX(BITLSHIFT(VLOOKUP(BITRSHIFT('Type 6 NetIDs'!$B16,21),'NetID-DevAddr formats'!$B$4:$L$11,6,FALSE),(32-VLOOKUP(BITRSHIFT('Type 6 NetIDs'!$B16,21),'NetID-DevAddr formats'!$B$4:$L$11,8,FALSE)))+BITLSHIFT(BITAND('Type 6 NetIDs'!$B16,HEX2DEC("1FFFFF")),VLOOKUP(BITRSHIFT('Type 6 NetIDs'!$B16,21),'NetID-DevAddr formats'!$B$4:$L$11,11,FALSE)),8)&amp;"/"&amp;32-VLOOKUP(BITRSHIFT('Type 6 NetIDs'!$B16,21),'NetID-DevAddr formats'!$B$4:$L$11,11,FALSE)</f>
        <v>FC002C00/22</v>
      </c>
      <c r="L16" s="10"/>
      <c r="M16" s="10"/>
      <c r="N16" s="10"/>
      <c r="O16" s="10"/>
      <c r="P16" s="10"/>
      <c r="Q16" s="10"/>
      <c r="R16" s="10"/>
      <c r="S16" s="10"/>
      <c r="T16" s="10"/>
      <c r="U16" s="10"/>
      <c r="V16" s="10"/>
      <c r="W16" s="10"/>
      <c r="X16" s="10"/>
      <c r="Y16" s="10"/>
      <c r="Z16" s="10"/>
      <c r="AA16" s="10"/>
      <c r="AB16" s="10"/>
      <c r="AC16" s="10"/>
      <c r="AD16" s="10"/>
      <c r="AE16" s="10"/>
    </row>
    <row r="17" ht="14.25" customHeight="1">
      <c r="A17" s="25" t="str">
        <f t="shared" si="1"/>
        <v>0xC0000C</v>
      </c>
      <c r="B17" s="27" t="str">
        <f t="shared" si="3"/>
        <v>12582924</v>
      </c>
      <c r="C17" s="27" t="str">
        <f t="shared" si="2"/>
        <v>15b'000000000001100</v>
      </c>
      <c r="D17" s="67"/>
      <c r="E17" s="38" t="s">
        <v>56</v>
      </c>
      <c r="F17" s="67"/>
      <c r="G17" s="68"/>
      <c r="H17" s="45"/>
      <c r="I17" s="28"/>
      <c r="J17" s="28" t="s">
        <v>522</v>
      </c>
      <c r="K17" s="87" t="str">
        <f>DEC2HEX(BITLSHIFT(VLOOKUP(BITRSHIFT('Type 6 NetIDs'!$B17,21),'NetID-DevAddr formats'!$B$4:$L$11,6,FALSE),(32-VLOOKUP(BITRSHIFT('Type 6 NetIDs'!$B17,21),'NetID-DevAddr formats'!$B$4:$L$11,8,FALSE)))+BITLSHIFT(BITAND('Type 6 NetIDs'!$B17,HEX2DEC("1FFFFF")),VLOOKUP(BITRSHIFT('Type 6 NetIDs'!$B17,21),'NetID-DevAddr formats'!$B$4:$L$11,11,FALSE)),8)&amp;"/"&amp;32-VLOOKUP(BITRSHIFT('Type 6 NetIDs'!$B17,21),'NetID-DevAddr formats'!$B$4:$L$11,11,FALSE)</f>
        <v>FC003000/22</v>
      </c>
      <c r="L17" s="10"/>
      <c r="M17" s="10"/>
      <c r="N17" s="10"/>
      <c r="O17" s="10"/>
      <c r="P17" s="10"/>
      <c r="Q17" s="10"/>
      <c r="R17" s="10"/>
      <c r="S17" s="10"/>
      <c r="T17" s="10"/>
      <c r="U17" s="10"/>
      <c r="V17" s="10"/>
      <c r="W17" s="10"/>
      <c r="X17" s="10"/>
      <c r="Y17" s="10"/>
      <c r="Z17" s="10"/>
      <c r="AA17" s="10"/>
      <c r="AB17" s="10"/>
      <c r="AC17" s="10"/>
      <c r="AD17" s="10"/>
      <c r="AE17" s="10"/>
    </row>
    <row r="18" ht="14.25" customHeight="1">
      <c r="A18" s="25" t="str">
        <f t="shared" si="1"/>
        <v>0xC0000D</v>
      </c>
      <c r="B18" s="27" t="str">
        <f t="shared" si="3"/>
        <v>12582925</v>
      </c>
      <c r="C18" s="27" t="str">
        <f t="shared" si="2"/>
        <v>15b'000000000001101</v>
      </c>
      <c r="D18" s="64" t="s">
        <v>525</v>
      </c>
      <c r="E18" s="65" t="s">
        <v>526</v>
      </c>
      <c r="F18" s="64" t="s">
        <v>104</v>
      </c>
      <c r="G18" s="69">
        <v>43177.0</v>
      </c>
      <c r="H18" s="48" t="s">
        <v>527</v>
      </c>
      <c r="I18" s="28" t="s">
        <v>38</v>
      </c>
      <c r="J18" s="67"/>
      <c r="K18" s="87" t="str">
        <f>DEC2HEX(BITLSHIFT(VLOOKUP(BITRSHIFT('Type 6 NetIDs'!$B18,21),'NetID-DevAddr formats'!$B$4:$L$11,6,FALSE),(32-VLOOKUP(BITRSHIFT('Type 6 NetIDs'!$B18,21),'NetID-DevAddr formats'!$B$4:$L$11,8,FALSE)))+BITLSHIFT(BITAND('Type 6 NetIDs'!$B18,HEX2DEC("1FFFFF")),VLOOKUP(BITRSHIFT('Type 6 NetIDs'!$B18,21),'NetID-DevAddr formats'!$B$4:$L$11,11,FALSE)),8)&amp;"/"&amp;32-VLOOKUP(BITRSHIFT('Type 6 NetIDs'!$B18,21),'NetID-DevAddr formats'!$B$4:$L$11,11,FALSE)</f>
        <v>FC003400/22</v>
      </c>
      <c r="L18" s="10"/>
      <c r="M18" s="10"/>
      <c r="N18" s="10"/>
      <c r="O18" s="10"/>
      <c r="P18" s="10"/>
      <c r="Q18" s="10"/>
      <c r="R18" s="10"/>
      <c r="S18" s="10"/>
      <c r="T18" s="10"/>
      <c r="U18" s="10"/>
      <c r="V18" s="10"/>
      <c r="W18" s="10"/>
      <c r="X18" s="10"/>
      <c r="Y18" s="10"/>
      <c r="Z18" s="10"/>
      <c r="AA18" s="10"/>
      <c r="AB18" s="10"/>
      <c r="AC18" s="10"/>
      <c r="AD18" s="10"/>
      <c r="AE18" s="10"/>
    </row>
    <row r="19" ht="14.25" customHeight="1">
      <c r="A19" s="25" t="str">
        <f t="shared" si="1"/>
        <v>0xC0000E</v>
      </c>
      <c r="B19" s="27" t="str">
        <f t="shared" si="3"/>
        <v>12582926</v>
      </c>
      <c r="C19" s="27" t="str">
        <f t="shared" si="2"/>
        <v>15b'000000000001110</v>
      </c>
      <c r="D19" s="67"/>
      <c r="E19" s="38" t="s">
        <v>56</v>
      </c>
      <c r="F19" s="64"/>
      <c r="G19" s="69"/>
      <c r="H19" s="48"/>
      <c r="I19" s="28"/>
      <c r="J19" s="28" t="s">
        <v>530</v>
      </c>
      <c r="K19" s="87" t="str">
        <f>DEC2HEX(BITLSHIFT(VLOOKUP(BITRSHIFT('Type 6 NetIDs'!$B19,21),'NetID-DevAddr formats'!$B$4:$L$11,6,FALSE),(32-VLOOKUP(BITRSHIFT('Type 6 NetIDs'!$B19,21),'NetID-DevAddr formats'!$B$4:$L$11,8,FALSE)))+BITLSHIFT(BITAND('Type 6 NetIDs'!$B19,HEX2DEC("1FFFFF")),VLOOKUP(BITRSHIFT('Type 6 NetIDs'!$B19,21),'NetID-DevAddr formats'!$B$4:$L$11,11,FALSE)),8)&amp;"/"&amp;32-VLOOKUP(BITRSHIFT('Type 6 NetIDs'!$B19,21),'NetID-DevAddr formats'!$B$4:$L$11,11,FALSE)</f>
        <v>FC003800/22</v>
      </c>
      <c r="L19" s="10"/>
      <c r="M19" s="10"/>
      <c r="N19" s="10"/>
      <c r="O19" s="10"/>
      <c r="P19" s="10"/>
      <c r="Q19" s="10"/>
      <c r="R19" s="10"/>
      <c r="S19" s="10"/>
      <c r="T19" s="10"/>
      <c r="U19" s="10"/>
      <c r="V19" s="10"/>
      <c r="W19" s="10"/>
      <c r="X19" s="10"/>
      <c r="Y19" s="10"/>
      <c r="Z19" s="10"/>
      <c r="AA19" s="10"/>
      <c r="AB19" s="10"/>
      <c r="AC19" s="10"/>
      <c r="AD19" s="10"/>
      <c r="AE19" s="10"/>
    </row>
    <row r="20" ht="14.25" customHeight="1">
      <c r="A20" s="25" t="str">
        <f t="shared" si="1"/>
        <v>0xC0000F</v>
      </c>
      <c r="B20" s="27" t="str">
        <f t="shared" si="3"/>
        <v>12582927</v>
      </c>
      <c r="C20" s="27" t="str">
        <f t="shared" si="2"/>
        <v>15b'000000000001111</v>
      </c>
      <c r="D20" s="64" t="s">
        <v>533</v>
      </c>
      <c r="E20" s="65" t="s">
        <v>534</v>
      </c>
      <c r="F20" s="64" t="s">
        <v>104</v>
      </c>
      <c r="G20" s="69">
        <v>43212.0</v>
      </c>
      <c r="H20" s="48" t="s">
        <v>535</v>
      </c>
      <c r="I20" s="28" t="s">
        <v>38</v>
      </c>
      <c r="J20" s="67"/>
      <c r="K20" s="87" t="str">
        <f>DEC2HEX(BITLSHIFT(VLOOKUP(BITRSHIFT('Type 6 NetIDs'!$B20,21),'NetID-DevAddr formats'!$B$4:$L$11,6,FALSE),(32-VLOOKUP(BITRSHIFT('Type 6 NetIDs'!$B20,21),'NetID-DevAddr formats'!$B$4:$L$11,8,FALSE)))+BITLSHIFT(BITAND('Type 6 NetIDs'!$B20,HEX2DEC("1FFFFF")),VLOOKUP(BITRSHIFT('Type 6 NetIDs'!$B20,21),'NetID-DevAddr formats'!$B$4:$L$11,11,FALSE)),8)&amp;"/"&amp;32-VLOOKUP(BITRSHIFT('Type 6 NetIDs'!$B20,21),'NetID-DevAddr formats'!$B$4:$L$11,11,FALSE)</f>
        <v>FC003C00/22</v>
      </c>
      <c r="L20" s="10"/>
      <c r="M20" s="10"/>
      <c r="N20" s="10"/>
      <c r="O20" s="10"/>
      <c r="P20" s="10"/>
      <c r="Q20" s="10"/>
      <c r="R20" s="10"/>
      <c r="S20" s="10"/>
      <c r="T20" s="10"/>
      <c r="U20" s="10"/>
      <c r="V20" s="10"/>
      <c r="W20" s="10"/>
      <c r="X20" s="10"/>
      <c r="Y20" s="10"/>
      <c r="Z20" s="10"/>
      <c r="AA20" s="10"/>
      <c r="AB20" s="10"/>
      <c r="AC20" s="10"/>
      <c r="AD20" s="10"/>
      <c r="AE20" s="10"/>
    </row>
    <row r="21" ht="14.25" customHeight="1">
      <c r="A21" s="25" t="str">
        <f t="shared" si="1"/>
        <v>0xC00010</v>
      </c>
      <c r="B21" s="27" t="str">
        <f t="shared" si="3"/>
        <v>12582928</v>
      </c>
      <c r="C21" s="27" t="str">
        <f t="shared" si="2"/>
        <v>15b'000000000010000</v>
      </c>
      <c r="D21" s="64"/>
      <c r="E21" s="38" t="s">
        <v>56</v>
      </c>
      <c r="F21" s="64"/>
      <c r="G21" s="69"/>
      <c r="H21" s="48"/>
      <c r="I21" s="28"/>
      <c r="J21" s="28" t="s">
        <v>538</v>
      </c>
      <c r="K21" s="87" t="str">
        <f>DEC2HEX(BITLSHIFT(VLOOKUP(BITRSHIFT('Type 6 NetIDs'!$B21,21),'NetID-DevAddr formats'!$B$4:$L$11,6,FALSE),(32-VLOOKUP(BITRSHIFT('Type 6 NetIDs'!$B21,21),'NetID-DevAddr formats'!$B$4:$L$11,8,FALSE)))+BITLSHIFT(BITAND('Type 6 NetIDs'!$B21,HEX2DEC("1FFFFF")),VLOOKUP(BITRSHIFT('Type 6 NetIDs'!$B21,21),'NetID-DevAddr formats'!$B$4:$L$11,11,FALSE)),8)&amp;"/"&amp;32-VLOOKUP(BITRSHIFT('Type 6 NetIDs'!$B21,21),'NetID-DevAddr formats'!$B$4:$L$11,11,FALSE)</f>
        <v>FC004000/22</v>
      </c>
      <c r="L21" s="10"/>
      <c r="M21" s="10"/>
      <c r="N21" s="10"/>
      <c r="O21" s="10"/>
      <c r="P21" s="10"/>
      <c r="Q21" s="10"/>
      <c r="R21" s="10"/>
      <c r="S21" s="10"/>
      <c r="T21" s="10"/>
      <c r="U21" s="10"/>
      <c r="V21" s="10"/>
      <c r="W21" s="10"/>
      <c r="X21" s="10"/>
      <c r="Y21" s="10"/>
      <c r="Z21" s="10"/>
      <c r="AA21" s="10"/>
      <c r="AB21" s="10"/>
      <c r="AC21" s="10"/>
      <c r="AD21" s="10"/>
      <c r="AE21" s="10"/>
    </row>
    <row r="22" ht="14.25" customHeight="1">
      <c r="A22" s="25" t="str">
        <f t="shared" si="1"/>
        <v>0xC00011</v>
      </c>
      <c r="B22" s="27" t="str">
        <f t="shared" si="3"/>
        <v>12582929</v>
      </c>
      <c r="C22" s="27" t="str">
        <f t="shared" si="2"/>
        <v>15b'000000000010001</v>
      </c>
      <c r="D22" s="64"/>
      <c r="E22" s="38" t="s">
        <v>56</v>
      </c>
      <c r="F22" s="64"/>
      <c r="G22" s="69"/>
      <c r="H22" s="105"/>
      <c r="I22" s="28"/>
      <c r="J22" s="28" t="s">
        <v>541</v>
      </c>
      <c r="K22" s="87" t="str">
        <f>DEC2HEX(BITLSHIFT(VLOOKUP(BITRSHIFT('Type 6 NetIDs'!$B22,21),'NetID-DevAddr formats'!$B$4:$L$11,6,FALSE),(32-VLOOKUP(BITRSHIFT('Type 6 NetIDs'!$B22,21),'NetID-DevAddr formats'!$B$4:$L$11,8,FALSE)))+BITLSHIFT(BITAND('Type 6 NetIDs'!$B22,HEX2DEC("1FFFFF")),VLOOKUP(BITRSHIFT('Type 6 NetIDs'!$B22,21),'NetID-DevAddr formats'!$B$4:$L$11,11,FALSE)),8)&amp;"/"&amp;32-VLOOKUP(BITRSHIFT('Type 6 NetIDs'!$B22,21),'NetID-DevAddr formats'!$B$4:$L$11,11,FALSE)</f>
        <v>FC004400/22</v>
      </c>
      <c r="L22" s="10"/>
      <c r="M22" s="10"/>
      <c r="N22" s="10"/>
      <c r="O22" s="10"/>
      <c r="P22" s="10"/>
      <c r="Q22" s="10"/>
      <c r="R22" s="10"/>
      <c r="S22" s="10"/>
      <c r="T22" s="10"/>
      <c r="U22" s="10"/>
      <c r="V22" s="10"/>
      <c r="W22" s="10"/>
      <c r="X22" s="10"/>
      <c r="Y22" s="10"/>
      <c r="Z22" s="10"/>
      <c r="AA22" s="10"/>
      <c r="AB22" s="10"/>
      <c r="AC22" s="10"/>
      <c r="AD22" s="10"/>
      <c r="AE22" s="10"/>
    </row>
    <row r="23" ht="14.25" customHeight="1">
      <c r="A23" s="25" t="str">
        <f t="shared" si="1"/>
        <v>0xC00012</v>
      </c>
      <c r="B23" s="27" t="str">
        <f t="shared" si="3"/>
        <v>12582930</v>
      </c>
      <c r="C23" s="27" t="str">
        <f t="shared" si="2"/>
        <v>15b'000000000010010</v>
      </c>
      <c r="D23" s="31" t="s">
        <v>43</v>
      </c>
      <c r="E23" s="106" t="s">
        <v>316</v>
      </c>
      <c r="F23" s="97" t="s">
        <v>45</v>
      </c>
      <c r="G23" s="91">
        <v>43294.0</v>
      </c>
      <c r="H23" s="40" t="s">
        <v>317</v>
      </c>
      <c r="I23" s="28" t="s">
        <v>379</v>
      </c>
      <c r="J23" s="67" t="s">
        <v>544</v>
      </c>
      <c r="K23" s="87" t="str">
        <f>DEC2HEX(BITLSHIFT(VLOOKUP(BITRSHIFT('Type 6 NetIDs'!$B23,21),'NetID-DevAddr formats'!$B$4:$L$11,6,FALSE),(32-VLOOKUP(BITRSHIFT('Type 6 NetIDs'!$B23,21),'NetID-DevAddr formats'!$B$4:$L$11,8,FALSE)))+BITLSHIFT(BITAND('Type 6 NetIDs'!$B23,HEX2DEC("1FFFFF")),VLOOKUP(BITRSHIFT('Type 6 NetIDs'!$B23,21),'NetID-DevAddr formats'!$B$4:$L$11,11,FALSE)),8)&amp;"/"&amp;32-VLOOKUP(BITRSHIFT('Type 6 NetIDs'!$B23,21),'NetID-DevAddr formats'!$B$4:$L$11,11,FALSE)</f>
        <v>FC004800/22</v>
      </c>
      <c r="L23" s="10"/>
      <c r="M23" s="10"/>
      <c r="N23" s="10"/>
      <c r="O23" s="10"/>
      <c r="P23" s="10"/>
      <c r="Q23" s="10"/>
      <c r="R23" s="10"/>
      <c r="S23" s="10"/>
      <c r="T23" s="10"/>
      <c r="U23" s="10"/>
      <c r="V23" s="10"/>
      <c r="W23" s="10"/>
      <c r="X23" s="10"/>
      <c r="Y23" s="10"/>
      <c r="Z23" s="10"/>
      <c r="AA23" s="10"/>
      <c r="AB23" s="10"/>
      <c r="AC23" s="10"/>
      <c r="AD23" s="10"/>
      <c r="AE23" s="10"/>
    </row>
    <row r="24" ht="14.25" customHeight="1">
      <c r="A24" s="25" t="str">
        <f t="shared" si="1"/>
        <v>0xC00013</v>
      </c>
      <c r="B24" s="27" t="str">
        <f t="shared" si="3"/>
        <v>12582931</v>
      </c>
      <c r="C24" s="27" t="str">
        <f t="shared" si="2"/>
        <v>15b'000000000010011</v>
      </c>
      <c r="D24" s="28" t="s">
        <v>547</v>
      </c>
      <c r="E24" s="32" t="s">
        <v>548</v>
      </c>
      <c r="F24" s="28" t="s">
        <v>104</v>
      </c>
      <c r="G24" s="68">
        <v>43294.0</v>
      </c>
      <c r="H24" s="45" t="s">
        <v>549</v>
      </c>
      <c r="I24" s="28" t="s">
        <v>38</v>
      </c>
      <c r="J24" s="67"/>
      <c r="K24" s="87" t="str">
        <f>DEC2HEX(BITLSHIFT(VLOOKUP(BITRSHIFT('Type 6 NetIDs'!$B24,21),'NetID-DevAddr formats'!$B$4:$L$11,6,FALSE),(32-VLOOKUP(BITRSHIFT('Type 6 NetIDs'!$B24,21),'NetID-DevAddr formats'!$B$4:$L$11,8,FALSE)))+BITLSHIFT(BITAND('Type 6 NetIDs'!$B24,HEX2DEC("1FFFFF")),VLOOKUP(BITRSHIFT('Type 6 NetIDs'!$B24,21),'NetID-DevAddr formats'!$B$4:$L$11,11,FALSE)),8)&amp;"/"&amp;32-VLOOKUP(BITRSHIFT('Type 6 NetIDs'!$B24,21),'NetID-DevAddr formats'!$B$4:$L$11,11,FALSE)</f>
        <v>FC004C00/22</v>
      </c>
      <c r="L24" s="10"/>
      <c r="M24" s="10"/>
      <c r="N24" s="10"/>
      <c r="O24" s="10"/>
      <c r="P24" s="10"/>
      <c r="Q24" s="10"/>
      <c r="R24" s="10"/>
      <c r="S24" s="10"/>
      <c r="T24" s="10"/>
      <c r="U24" s="10"/>
      <c r="V24" s="10"/>
      <c r="W24" s="10"/>
      <c r="X24" s="10"/>
      <c r="Y24" s="10"/>
      <c r="Z24" s="10"/>
      <c r="AA24" s="10"/>
      <c r="AB24" s="10"/>
      <c r="AC24" s="10"/>
      <c r="AD24" s="10"/>
      <c r="AE24" s="10"/>
    </row>
    <row r="25" ht="14.25" customHeight="1">
      <c r="A25" s="25" t="str">
        <f t="shared" si="1"/>
        <v>0xC00014</v>
      </c>
      <c r="B25" s="27" t="str">
        <f t="shared" si="3"/>
        <v>12582932</v>
      </c>
      <c r="C25" s="27" t="str">
        <f t="shared" si="2"/>
        <v>15b'000000000010100</v>
      </c>
      <c r="D25" s="28" t="s">
        <v>552</v>
      </c>
      <c r="E25" s="32" t="s">
        <v>553</v>
      </c>
      <c r="F25" s="28" t="s">
        <v>104</v>
      </c>
      <c r="G25" s="68">
        <v>43294.0</v>
      </c>
      <c r="H25" s="28" t="s">
        <v>554</v>
      </c>
      <c r="I25" s="28" t="s">
        <v>38</v>
      </c>
      <c r="J25" s="67"/>
      <c r="K25" s="87" t="str">
        <f>DEC2HEX(BITLSHIFT(VLOOKUP(BITRSHIFT('Type 6 NetIDs'!$B25,21),'NetID-DevAddr formats'!$B$4:$L$11,6,FALSE),(32-VLOOKUP(BITRSHIFT('Type 6 NetIDs'!$B25,21),'NetID-DevAddr formats'!$B$4:$L$11,8,FALSE)))+BITLSHIFT(BITAND('Type 6 NetIDs'!$B25,HEX2DEC("1FFFFF")),VLOOKUP(BITRSHIFT('Type 6 NetIDs'!$B25,21),'NetID-DevAddr formats'!$B$4:$L$11,11,FALSE)),8)&amp;"/"&amp;32-VLOOKUP(BITRSHIFT('Type 6 NetIDs'!$B25,21),'NetID-DevAddr formats'!$B$4:$L$11,11,FALSE)</f>
        <v>FC005000/22</v>
      </c>
      <c r="L25" s="10"/>
      <c r="M25" s="10"/>
      <c r="N25" s="10"/>
      <c r="O25" s="10"/>
      <c r="P25" s="10"/>
      <c r="Q25" s="10"/>
      <c r="R25" s="10"/>
      <c r="S25" s="10"/>
      <c r="T25" s="10"/>
      <c r="U25" s="10"/>
      <c r="V25" s="10"/>
      <c r="W25" s="10"/>
      <c r="X25" s="10"/>
      <c r="Y25" s="10"/>
      <c r="Z25" s="10"/>
      <c r="AA25" s="10"/>
      <c r="AB25" s="10"/>
      <c r="AC25" s="10"/>
      <c r="AD25" s="10"/>
      <c r="AE25" s="10"/>
    </row>
    <row r="26" ht="14.25" customHeight="1">
      <c r="A26" s="25" t="str">
        <f t="shared" si="1"/>
        <v>0xC00015</v>
      </c>
      <c r="B26" s="27" t="str">
        <f t="shared" si="3"/>
        <v>12582933</v>
      </c>
      <c r="C26" s="27" t="str">
        <f t="shared" si="2"/>
        <v>15b'000000000010101</v>
      </c>
      <c r="D26" s="64" t="s">
        <v>455</v>
      </c>
      <c r="E26" s="65" t="s">
        <v>456</v>
      </c>
      <c r="F26" s="64" t="s">
        <v>104</v>
      </c>
      <c r="G26" s="69">
        <v>43308.0</v>
      </c>
      <c r="H26" s="45" t="s">
        <v>557</v>
      </c>
      <c r="I26" s="28" t="s">
        <v>38</v>
      </c>
      <c r="J26" s="67"/>
      <c r="K26" s="87" t="str">
        <f>DEC2HEX(BITLSHIFT(VLOOKUP(BITRSHIFT('Type 6 NetIDs'!$B26,21),'NetID-DevAddr formats'!$B$4:$L$11,6,FALSE),(32-VLOOKUP(BITRSHIFT('Type 6 NetIDs'!$B26,21),'NetID-DevAddr formats'!$B$4:$L$11,8,FALSE)))+BITLSHIFT(BITAND('Type 6 NetIDs'!$B26,HEX2DEC("1FFFFF")),VLOOKUP(BITRSHIFT('Type 6 NetIDs'!$B26,21),'NetID-DevAddr formats'!$B$4:$L$11,11,FALSE)),8)&amp;"/"&amp;32-VLOOKUP(BITRSHIFT('Type 6 NetIDs'!$B26,21),'NetID-DevAddr formats'!$B$4:$L$11,11,FALSE)</f>
        <v>FC005400/22</v>
      </c>
      <c r="L26" s="10"/>
      <c r="M26" s="10"/>
      <c r="N26" s="10"/>
      <c r="O26" s="10"/>
      <c r="P26" s="10"/>
      <c r="Q26" s="10"/>
      <c r="R26" s="10"/>
      <c r="S26" s="10"/>
      <c r="T26" s="10"/>
      <c r="U26" s="10"/>
      <c r="V26" s="10"/>
      <c r="W26" s="10"/>
      <c r="X26" s="10"/>
      <c r="Y26" s="10"/>
      <c r="Z26" s="10"/>
      <c r="AA26" s="10"/>
      <c r="AB26" s="10"/>
      <c r="AC26" s="10"/>
      <c r="AD26" s="10"/>
      <c r="AE26" s="10"/>
    </row>
    <row r="27" ht="14.25" customHeight="1">
      <c r="A27" s="25" t="str">
        <f t="shared" si="1"/>
        <v>0xC00016</v>
      </c>
      <c r="B27" s="27" t="str">
        <f t="shared" si="3"/>
        <v>12582934</v>
      </c>
      <c r="C27" s="27" t="str">
        <f t="shared" si="2"/>
        <v>15b'000000000010110</v>
      </c>
      <c r="D27" s="64" t="s">
        <v>391</v>
      </c>
      <c r="E27" s="65" t="s">
        <v>392</v>
      </c>
      <c r="F27" s="64" t="s">
        <v>45</v>
      </c>
      <c r="G27" s="69">
        <v>43325.0</v>
      </c>
      <c r="H27" s="48" t="s">
        <v>393</v>
      </c>
      <c r="I27" s="28" t="s">
        <v>379</v>
      </c>
      <c r="J27" s="67"/>
      <c r="K27" s="87" t="str">
        <f>DEC2HEX(BITLSHIFT(VLOOKUP(BITRSHIFT('Type 6 NetIDs'!$B27,21),'NetID-DevAddr formats'!$B$4:$L$11,6,FALSE),(32-VLOOKUP(BITRSHIFT('Type 6 NetIDs'!$B27,21),'NetID-DevAddr formats'!$B$4:$L$11,8,FALSE)))+BITLSHIFT(BITAND('Type 6 NetIDs'!$B27,HEX2DEC("1FFFFF")),VLOOKUP(BITRSHIFT('Type 6 NetIDs'!$B27,21),'NetID-DevAddr formats'!$B$4:$L$11,11,FALSE)),8)&amp;"/"&amp;32-VLOOKUP(BITRSHIFT('Type 6 NetIDs'!$B27,21),'NetID-DevAddr formats'!$B$4:$L$11,11,FALSE)</f>
        <v>FC005800/22</v>
      </c>
      <c r="L27" s="10"/>
      <c r="M27" s="10"/>
      <c r="N27" s="10"/>
      <c r="O27" s="10"/>
      <c r="P27" s="10"/>
      <c r="Q27" s="10"/>
      <c r="R27" s="10"/>
      <c r="S27" s="10"/>
      <c r="T27" s="10"/>
      <c r="U27" s="10"/>
      <c r="V27" s="10"/>
      <c r="W27" s="10"/>
      <c r="X27" s="10"/>
      <c r="Y27" s="10"/>
      <c r="Z27" s="10"/>
      <c r="AA27" s="10"/>
      <c r="AB27" s="10"/>
      <c r="AC27" s="10"/>
      <c r="AD27" s="10"/>
      <c r="AE27" s="10"/>
    </row>
    <row r="28" ht="14.25" customHeight="1">
      <c r="A28" s="25" t="str">
        <f t="shared" si="1"/>
        <v>0xC00017</v>
      </c>
      <c r="B28" s="27" t="str">
        <f t="shared" si="3"/>
        <v>12582935</v>
      </c>
      <c r="C28" s="27" t="str">
        <f t="shared" si="2"/>
        <v>15b'000000000010111</v>
      </c>
      <c r="D28" s="64" t="s">
        <v>562</v>
      </c>
      <c r="E28" s="65" t="s">
        <v>563</v>
      </c>
      <c r="F28" s="64" t="s">
        <v>104</v>
      </c>
      <c r="G28" s="69">
        <v>43325.0</v>
      </c>
      <c r="H28" s="105" t="s">
        <v>564</v>
      </c>
      <c r="I28" s="28" t="s">
        <v>38</v>
      </c>
      <c r="J28" s="67"/>
      <c r="K28" s="87" t="str">
        <f>DEC2HEX(BITLSHIFT(VLOOKUP(BITRSHIFT('Type 6 NetIDs'!$B28,21),'NetID-DevAddr formats'!$B$4:$L$11,6,FALSE),(32-VLOOKUP(BITRSHIFT('Type 6 NetIDs'!$B28,21),'NetID-DevAddr formats'!$B$4:$L$11,8,FALSE)))+BITLSHIFT(BITAND('Type 6 NetIDs'!$B28,HEX2DEC("1FFFFF")),VLOOKUP(BITRSHIFT('Type 6 NetIDs'!$B28,21),'NetID-DevAddr formats'!$B$4:$L$11,11,FALSE)),8)&amp;"/"&amp;32-VLOOKUP(BITRSHIFT('Type 6 NetIDs'!$B28,21),'NetID-DevAddr formats'!$B$4:$L$11,11,FALSE)</f>
        <v>FC005C00/22</v>
      </c>
      <c r="L28" s="10"/>
      <c r="M28" s="10"/>
      <c r="N28" s="10"/>
      <c r="O28" s="10"/>
      <c r="P28" s="10"/>
      <c r="Q28" s="10"/>
      <c r="R28" s="10"/>
      <c r="S28" s="10"/>
      <c r="T28" s="10"/>
      <c r="U28" s="10"/>
      <c r="V28" s="10"/>
      <c r="W28" s="10"/>
      <c r="X28" s="10"/>
      <c r="Y28" s="10"/>
      <c r="Z28" s="10"/>
      <c r="AA28" s="10"/>
      <c r="AB28" s="10"/>
      <c r="AC28" s="10"/>
      <c r="AD28" s="10"/>
      <c r="AE28" s="10"/>
    </row>
    <row r="29" ht="14.25" customHeight="1">
      <c r="A29" s="25" t="str">
        <f t="shared" si="1"/>
        <v>0xC00018</v>
      </c>
      <c r="B29" s="27" t="str">
        <f t="shared" si="3"/>
        <v>12582936</v>
      </c>
      <c r="C29" s="27" t="str">
        <f t="shared" si="2"/>
        <v>15b'000000000011000</v>
      </c>
      <c r="D29" s="64" t="s">
        <v>391</v>
      </c>
      <c r="E29" s="65" t="s">
        <v>396</v>
      </c>
      <c r="F29" s="64" t="s">
        <v>45</v>
      </c>
      <c r="G29" s="69">
        <v>43371.0</v>
      </c>
      <c r="H29" s="45" t="s">
        <v>397</v>
      </c>
      <c r="I29" s="28" t="s">
        <v>38</v>
      </c>
      <c r="J29" s="67"/>
      <c r="K29" s="87" t="str">
        <f>DEC2HEX(BITLSHIFT(VLOOKUP(BITRSHIFT('Type 6 NetIDs'!$B29,21),'NetID-DevAddr formats'!$B$4:$L$11,6,FALSE),(32-VLOOKUP(BITRSHIFT('Type 6 NetIDs'!$B29,21),'NetID-DevAddr formats'!$B$4:$L$11,8,FALSE)))+BITLSHIFT(BITAND('Type 6 NetIDs'!$B29,HEX2DEC("1FFFFF")),VLOOKUP(BITRSHIFT('Type 6 NetIDs'!$B29,21),'NetID-DevAddr formats'!$B$4:$L$11,11,FALSE)),8)&amp;"/"&amp;32-VLOOKUP(BITRSHIFT('Type 6 NetIDs'!$B29,21),'NetID-DevAddr formats'!$B$4:$L$11,11,FALSE)</f>
        <v>FC006000/22</v>
      </c>
      <c r="L29" s="10"/>
      <c r="M29" s="10"/>
      <c r="N29" s="10"/>
      <c r="O29" s="10"/>
      <c r="P29" s="10"/>
      <c r="Q29" s="10"/>
      <c r="R29" s="10"/>
      <c r="S29" s="10"/>
      <c r="T29" s="10"/>
      <c r="U29" s="10"/>
      <c r="V29" s="10"/>
      <c r="W29" s="10"/>
      <c r="X29" s="10"/>
      <c r="Y29" s="10"/>
      <c r="Z29" s="10"/>
      <c r="AA29" s="10"/>
      <c r="AB29" s="10"/>
      <c r="AC29" s="10"/>
      <c r="AD29" s="10"/>
      <c r="AE29" s="10"/>
    </row>
    <row r="30" ht="14.25" customHeight="1">
      <c r="A30" s="25" t="str">
        <f t="shared" si="1"/>
        <v>0xC00019</v>
      </c>
      <c r="B30" s="27" t="str">
        <f t="shared" si="3"/>
        <v>12582937</v>
      </c>
      <c r="C30" s="27" t="str">
        <f t="shared" si="2"/>
        <v>15b'000000000011001</v>
      </c>
      <c r="D30" s="48" t="s">
        <v>569</v>
      </c>
      <c r="E30" s="41" t="s">
        <v>570</v>
      </c>
      <c r="F30" s="48" t="s">
        <v>45</v>
      </c>
      <c r="G30" s="69">
        <v>43390.0</v>
      </c>
      <c r="H30" s="105" t="s">
        <v>571</v>
      </c>
      <c r="I30" s="28" t="s">
        <v>38</v>
      </c>
      <c r="J30" s="48"/>
      <c r="K30" s="87" t="str">
        <f>DEC2HEX(BITLSHIFT(VLOOKUP(BITRSHIFT('Type 6 NetIDs'!$B30,21),'NetID-DevAddr formats'!$B$4:$L$11,6,FALSE),(32-VLOOKUP(BITRSHIFT('Type 6 NetIDs'!$B30,21),'NetID-DevAddr formats'!$B$4:$L$11,8,FALSE)))+BITLSHIFT(BITAND('Type 6 NetIDs'!$B30,HEX2DEC("1FFFFF")),VLOOKUP(BITRSHIFT('Type 6 NetIDs'!$B30,21),'NetID-DevAddr formats'!$B$4:$L$11,11,FALSE)),8)&amp;"/"&amp;32-VLOOKUP(BITRSHIFT('Type 6 NetIDs'!$B30,21),'NetID-DevAddr formats'!$B$4:$L$11,11,FALSE)</f>
        <v>FC006400/22</v>
      </c>
      <c r="L30" s="10"/>
      <c r="M30" s="10"/>
      <c r="N30" s="10"/>
      <c r="O30" s="10"/>
      <c r="P30" s="10"/>
      <c r="Q30" s="10"/>
      <c r="R30" s="10"/>
      <c r="S30" s="10"/>
      <c r="T30" s="10"/>
      <c r="U30" s="10"/>
      <c r="V30" s="10"/>
      <c r="W30" s="10"/>
      <c r="X30" s="10"/>
      <c r="Y30" s="10"/>
      <c r="Z30" s="10"/>
      <c r="AA30" s="10"/>
      <c r="AB30" s="10"/>
      <c r="AC30" s="10"/>
      <c r="AD30" s="10"/>
      <c r="AE30" s="10"/>
    </row>
    <row r="31" ht="14.25" customHeight="1">
      <c r="A31" s="25" t="str">
        <f t="shared" si="1"/>
        <v>0xC0001A</v>
      </c>
      <c r="B31" s="27" t="str">
        <f t="shared" si="3"/>
        <v>12582938</v>
      </c>
      <c r="C31" s="27" t="str">
        <f t="shared" si="2"/>
        <v>15b'000000000011010</v>
      </c>
      <c r="D31" s="48" t="s">
        <v>34</v>
      </c>
      <c r="E31" s="41" t="s">
        <v>574</v>
      </c>
      <c r="F31" s="48" t="s">
        <v>104</v>
      </c>
      <c r="G31" s="69">
        <v>43390.0</v>
      </c>
      <c r="H31" s="48" t="s">
        <v>575</v>
      </c>
      <c r="I31" s="28" t="s">
        <v>38</v>
      </c>
      <c r="J31" s="48"/>
      <c r="K31" s="87" t="str">
        <f>DEC2HEX(BITLSHIFT(VLOOKUP(BITRSHIFT('Type 6 NetIDs'!$B31,21),'NetID-DevAddr formats'!$B$4:$L$11,6,FALSE),(32-VLOOKUP(BITRSHIFT('Type 6 NetIDs'!$B31,21),'NetID-DevAddr formats'!$B$4:$L$11,8,FALSE)))+BITLSHIFT(BITAND('Type 6 NetIDs'!$B31,HEX2DEC("1FFFFF")),VLOOKUP(BITRSHIFT('Type 6 NetIDs'!$B31,21),'NetID-DevAddr formats'!$B$4:$L$11,11,FALSE)),8)&amp;"/"&amp;32-VLOOKUP(BITRSHIFT('Type 6 NetIDs'!$B31,21),'NetID-DevAddr formats'!$B$4:$L$11,11,FALSE)</f>
        <v>FC006800/22</v>
      </c>
      <c r="L31" s="10"/>
      <c r="M31" s="10"/>
      <c r="N31" s="10"/>
      <c r="O31" s="10"/>
      <c r="P31" s="10"/>
      <c r="Q31" s="10"/>
      <c r="R31" s="10"/>
      <c r="S31" s="10"/>
      <c r="T31" s="10"/>
      <c r="U31" s="10"/>
      <c r="V31" s="10"/>
      <c r="W31" s="10"/>
      <c r="X31" s="10"/>
      <c r="Y31" s="10"/>
      <c r="Z31" s="10"/>
      <c r="AA31" s="10"/>
      <c r="AB31" s="10"/>
      <c r="AC31" s="10"/>
      <c r="AD31" s="10"/>
      <c r="AE31" s="10"/>
    </row>
    <row r="32" ht="14.25" customHeight="1">
      <c r="A32" s="25" t="str">
        <f t="shared" si="1"/>
        <v>0xC0001B</v>
      </c>
      <c r="B32" s="27" t="str">
        <f t="shared" si="3"/>
        <v>12582939</v>
      </c>
      <c r="C32" s="27" t="str">
        <f t="shared" si="2"/>
        <v>15b'000000000011011</v>
      </c>
      <c r="D32" s="48" t="s">
        <v>578</v>
      </c>
      <c r="E32" s="41" t="s">
        <v>579</v>
      </c>
      <c r="F32" s="48" t="s">
        <v>104</v>
      </c>
      <c r="G32" s="69">
        <v>43390.0</v>
      </c>
      <c r="H32" s="40" t="s">
        <v>580</v>
      </c>
      <c r="I32" s="107" t="s">
        <v>38</v>
      </c>
      <c r="J32" s="48"/>
      <c r="K32" s="87" t="str">
        <f>DEC2HEX(BITLSHIFT(VLOOKUP(BITRSHIFT('Type 6 NetIDs'!$B32,21),'NetID-DevAddr formats'!$B$4:$L$11,6,FALSE),(32-VLOOKUP(BITRSHIFT('Type 6 NetIDs'!$B32,21),'NetID-DevAddr formats'!$B$4:$L$11,8,FALSE)))+BITLSHIFT(BITAND('Type 6 NetIDs'!$B32,HEX2DEC("1FFFFF")),VLOOKUP(BITRSHIFT('Type 6 NetIDs'!$B32,21),'NetID-DevAddr formats'!$B$4:$L$11,11,FALSE)),8)&amp;"/"&amp;32-VLOOKUP(BITRSHIFT('Type 6 NetIDs'!$B32,21),'NetID-DevAddr formats'!$B$4:$L$11,11,FALSE)</f>
        <v>FC006C00/22</v>
      </c>
      <c r="L32" s="10"/>
      <c r="M32" s="10"/>
      <c r="N32" s="10"/>
      <c r="O32" s="10"/>
      <c r="P32" s="10"/>
      <c r="Q32" s="10"/>
      <c r="R32" s="10"/>
      <c r="S32" s="10"/>
      <c r="T32" s="10"/>
      <c r="U32" s="10"/>
      <c r="V32" s="10"/>
      <c r="W32" s="10"/>
      <c r="X32" s="10"/>
      <c r="Y32" s="10"/>
      <c r="Z32" s="10"/>
      <c r="AA32" s="10"/>
      <c r="AB32" s="10"/>
      <c r="AC32" s="10"/>
      <c r="AD32" s="10"/>
      <c r="AE32" s="10"/>
    </row>
    <row r="33" ht="14.25" customHeight="1">
      <c r="A33" s="25" t="str">
        <f t="shared" si="1"/>
        <v>0xC0001C</v>
      </c>
      <c r="B33" s="27" t="str">
        <f t="shared" si="3"/>
        <v>12582940</v>
      </c>
      <c r="C33" s="27" t="str">
        <f t="shared" si="2"/>
        <v>15b'000000000011100</v>
      </c>
      <c r="D33" s="97"/>
      <c r="E33" s="38" t="s">
        <v>56</v>
      </c>
      <c r="F33" s="97"/>
      <c r="G33" s="98"/>
      <c r="H33" s="97"/>
      <c r="I33" s="107"/>
      <c r="J33" s="28" t="s">
        <v>583</v>
      </c>
      <c r="K33" s="87" t="str">
        <f>DEC2HEX(BITLSHIFT(VLOOKUP(BITRSHIFT('Type 6 NetIDs'!$B33,21),'NetID-DevAddr formats'!$B$4:$L$11,6,FALSE),(32-VLOOKUP(BITRSHIFT('Type 6 NetIDs'!$B33,21),'NetID-DevAddr formats'!$B$4:$L$11,8,FALSE)))+BITLSHIFT(BITAND('Type 6 NetIDs'!$B33,HEX2DEC("1FFFFF")),VLOOKUP(BITRSHIFT('Type 6 NetIDs'!$B33,21),'NetID-DevAddr formats'!$B$4:$L$11,11,FALSE)),8)&amp;"/"&amp;32-VLOOKUP(BITRSHIFT('Type 6 NetIDs'!$B33,21),'NetID-DevAddr formats'!$B$4:$L$11,11,FALSE)</f>
        <v>FC007000/22</v>
      </c>
      <c r="L33" s="10"/>
      <c r="M33" s="10"/>
      <c r="N33" s="10"/>
      <c r="O33" s="10"/>
      <c r="P33" s="10"/>
      <c r="Q33" s="10"/>
      <c r="R33" s="10"/>
      <c r="S33" s="10"/>
      <c r="T33" s="10"/>
      <c r="U33" s="10"/>
      <c r="V33" s="10"/>
      <c r="W33" s="10"/>
      <c r="X33" s="10"/>
      <c r="Y33" s="10"/>
      <c r="Z33" s="10"/>
      <c r="AA33" s="10"/>
      <c r="AB33" s="10"/>
      <c r="AC33" s="10"/>
      <c r="AD33" s="10"/>
      <c r="AE33" s="10"/>
    </row>
    <row r="34" ht="14.25" customHeight="1">
      <c r="A34" s="59" t="str">
        <f t="shared" si="1"/>
        <v>0xC0001D</v>
      </c>
      <c r="B34" s="60" t="str">
        <f t="shared" si="3"/>
        <v>12582941</v>
      </c>
      <c r="C34" s="60" t="str">
        <f t="shared" si="2"/>
        <v>15b'000000000011101</v>
      </c>
      <c r="D34" s="95" t="s">
        <v>43</v>
      </c>
      <c r="E34" s="94" t="s">
        <v>586</v>
      </c>
      <c r="F34" s="95" t="s">
        <v>104</v>
      </c>
      <c r="G34" s="98">
        <v>43428.0</v>
      </c>
      <c r="H34" s="95" t="s">
        <v>587</v>
      </c>
      <c r="I34" s="56" t="s">
        <v>588</v>
      </c>
      <c r="J34" s="75" t="s">
        <v>589</v>
      </c>
      <c r="K34" s="87" t="str">
        <f>DEC2HEX(BITLSHIFT(VLOOKUP(BITRSHIFT('Type 6 NetIDs'!$B34,21),'NetID-DevAddr formats'!$B$4:$L$11,6,FALSE),(32-VLOOKUP(BITRSHIFT('Type 6 NetIDs'!$B34,21),'NetID-DevAddr formats'!$B$4:$L$11,8,FALSE)))+BITLSHIFT(BITAND('Type 6 NetIDs'!$B34,HEX2DEC("1FFFFF")),VLOOKUP(BITRSHIFT('Type 6 NetIDs'!$B34,21),'NetID-DevAddr formats'!$B$4:$L$11,11,FALSE)),8)&amp;"/"&amp;32-VLOOKUP(BITRSHIFT('Type 6 NetIDs'!$B34,21),'NetID-DevAddr formats'!$B$4:$L$11,11,FALSE)</f>
        <v>FC007400/22</v>
      </c>
      <c r="L34" s="10"/>
      <c r="M34" s="10"/>
      <c r="N34" s="10"/>
      <c r="O34" s="10"/>
      <c r="P34" s="10"/>
      <c r="Q34" s="10"/>
      <c r="R34" s="10"/>
      <c r="S34" s="10"/>
      <c r="T34" s="10"/>
      <c r="U34" s="10"/>
      <c r="V34" s="10"/>
      <c r="W34" s="10"/>
      <c r="X34" s="10"/>
      <c r="Y34" s="10"/>
      <c r="Z34" s="10"/>
      <c r="AA34" s="10"/>
      <c r="AB34" s="10"/>
      <c r="AC34" s="10"/>
      <c r="AD34" s="10"/>
      <c r="AE34" s="10"/>
    </row>
    <row r="35" ht="14.25" customHeight="1">
      <c r="A35" s="25" t="str">
        <f t="shared" si="1"/>
        <v>0xC0001E</v>
      </c>
      <c r="B35" s="27" t="str">
        <f t="shared" si="3"/>
        <v>12582942</v>
      </c>
      <c r="C35" s="27" t="str">
        <f t="shared" si="2"/>
        <v>15b'000000000011110</v>
      </c>
      <c r="D35" s="64"/>
      <c r="E35" s="38" t="s">
        <v>56</v>
      </c>
      <c r="F35" s="64"/>
      <c r="G35" s="69"/>
      <c r="H35" s="70"/>
      <c r="I35" s="107"/>
      <c r="J35" s="28" t="s">
        <v>592</v>
      </c>
      <c r="K35" s="87" t="str">
        <f>DEC2HEX(BITLSHIFT(VLOOKUP(BITRSHIFT('Type 6 NetIDs'!$B35,21),'NetID-DevAddr formats'!$B$4:$L$11,6,FALSE),(32-VLOOKUP(BITRSHIFT('Type 6 NetIDs'!$B35,21),'NetID-DevAddr formats'!$B$4:$L$11,8,FALSE)))+BITLSHIFT(BITAND('Type 6 NetIDs'!$B35,HEX2DEC("1FFFFF")),VLOOKUP(BITRSHIFT('Type 6 NetIDs'!$B35,21),'NetID-DevAddr formats'!$B$4:$L$11,11,FALSE)),8)&amp;"/"&amp;32-VLOOKUP(BITRSHIFT('Type 6 NetIDs'!$B35,21),'NetID-DevAddr formats'!$B$4:$L$11,11,FALSE)</f>
        <v>FC007800/22</v>
      </c>
      <c r="L35" s="10"/>
      <c r="M35" s="10"/>
      <c r="N35" s="10"/>
      <c r="O35" s="10"/>
      <c r="P35" s="10"/>
      <c r="Q35" s="10"/>
      <c r="R35" s="10"/>
      <c r="S35" s="10"/>
      <c r="T35" s="10"/>
      <c r="U35" s="10"/>
      <c r="V35" s="10"/>
      <c r="W35" s="10"/>
      <c r="X35" s="10"/>
      <c r="Y35" s="10"/>
      <c r="Z35" s="10"/>
      <c r="AA35" s="10"/>
      <c r="AB35" s="10"/>
      <c r="AC35" s="10"/>
      <c r="AD35" s="10"/>
      <c r="AE35" s="10"/>
    </row>
    <row r="36" ht="14.25" customHeight="1">
      <c r="A36" s="25" t="str">
        <f t="shared" si="1"/>
        <v>0xC0001F</v>
      </c>
      <c r="B36" s="27" t="str">
        <f t="shared" si="3"/>
        <v>12582943</v>
      </c>
      <c r="C36" s="27" t="str">
        <f t="shared" si="2"/>
        <v>15b'000000000011111</v>
      </c>
      <c r="D36" s="64" t="s">
        <v>34</v>
      </c>
      <c r="E36" s="65" t="s">
        <v>595</v>
      </c>
      <c r="F36" s="64" t="s">
        <v>104</v>
      </c>
      <c r="G36" s="69">
        <v>43428.0</v>
      </c>
      <c r="H36" s="64" t="s">
        <v>596</v>
      </c>
      <c r="I36" s="107" t="s">
        <v>38</v>
      </c>
      <c r="J36" s="67"/>
      <c r="K36" s="87" t="str">
        <f>DEC2HEX(BITLSHIFT(VLOOKUP(BITRSHIFT('Type 6 NetIDs'!$B36,21),'NetID-DevAddr formats'!$B$4:$L$11,6,FALSE),(32-VLOOKUP(BITRSHIFT('Type 6 NetIDs'!$B36,21),'NetID-DevAddr formats'!$B$4:$L$11,8,FALSE)))+BITLSHIFT(BITAND('Type 6 NetIDs'!$B36,HEX2DEC("1FFFFF")),VLOOKUP(BITRSHIFT('Type 6 NetIDs'!$B36,21),'NetID-DevAddr formats'!$B$4:$L$11,11,FALSE)),8)&amp;"/"&amp;32-VLOOKUP(BITRSHIFT('Type 6 NetIDs'!$B36,21),'NetID-DevAddr formats'!$B$4:$L$11,11,FALSE)</f>
        <v>FC007C00/22</v>
      </c>
      <c r="L36" s="10"/>
      <c r="M36" s="10"/>
      <c r="N36" s="10"/>
      <c r="O36" s="10"/>
      <c r="P36" s="10"/>
      <c r="Q36" s="10"/>
      <c r="R36" s="10"/>
      <c r="S36" s="10"/>
      <c r="T36" s="10"/>
      <c r="U36" s="10"/>
      <c r="V36" s="10"/>
      <c r="W36" s="10"/>
      <c r="X36" s="10"/>
      <c r="Y36" s="10"/>
      <c r="Z36" s="10"/>
      <c r="AA36" s="10"/>
      <c r="AB36" s="10"/>
      <c r="AC36" s="10"/>
      <c r="AD36" s="10"/>
      <c r="AE36" s="10"/>
    </row>
    <row r="37" ht="14.25" customHeight="1">
      <c r="A37" s="25" t="str">
        <f t="shared" si="1"/>
        <v>0xC00020</v>
      </c>
      <c r="B37" s="27" t="str">
        <f t="shared" si="3"/>
        <v>12582944</v>
      </c>
      <c r="C37" s="27" t="str">
        <f t="shared" si="2"/>
        <v>15b'000000000100000</v>
      </c>
      <c r="D37" s="64" t="s">
        <v>403</v>
      </c>
      <c r="E37" s="65" t="s">
        <v>404</v>
      </c>
      <c r="F37" s="64" t="s">
        <v>405</v>
      </c>
      <c r="G37" s="69">
        <v>43453.0</v>
      </c>
      <c r="H37" s="64" t="s">
        <v>406</v>
      </c>
      <c r="I37" s="28" t="s">
        <v>38</v>
      </c>
      <c r="J37" s="67"/>
      <c r="K37" s="87" t="str">
        <f>DEC2HEX(BITLSHIFT(VLOOKUP(BITRSHIFT('Type 6 NetIDs'!$B37,21),'NetID-DevAddr formats'!$B$4:$L$11,6,FALSE),(32-VLOOKUP(BITRSHIFT('Type 6 NetIDs'!$B37,21),'NetID-DevAddr formats'!$B$4:$L$11,8,FALSE)))+BITLSHIFT(BITAND('Type 6 NetIDs'!$B37,HEX2DEC("1FFFFF")),VLOOKUP(BITRSHIFT('Type 6 NetIDs'!$B37,21),'NetID-DevAddr formats'!$B$4:$L$11,11,FALSE)),8)&amp;"/"&amp;32-VLOOKUP(BITRSHIFT('Type 6 NetIDs'!$B37,21),'NetID-DevAddr formats'!$B$4:$L$11,11,FALSE)</f>
        <v>FC008000/22</v>
      </c>
      <c r="L37" s="10"/>
      <c r="M37" s="10"/>
      <c r="N37" s="10"/>
      <c r="O37" s="10"/>
      <c r="P37" s="10"/>
      <c r="Q37" s="10"/>
      <c r="R37" s="10"/>
      <c r="S37" s="10"/>
      <c r="T37" s="10"/>
      <c r="U37" s="10"/>
      <c r="V37" s="10"/>
      <c r="W37" s="10"/>
      <c r="X37" s="10"/>
      <c r="Y37" s="10"/>
      <c r="Z37" s="10"/>
      <c r="AA37" s="10"/>
      <c r="AB37" s="10"/>
      <c r="AC37" s="10"/>
      <c r="AD37" s="10"/>
      <c r="AE37" s="10"/>
    </row>
    <row r="38" ht="14.25" customHeight="1">
      <c r="A38" s="25" t="str">
        <f t="shared" si="1"/>
        <v>0xC00021</v>
      </c>
      <c r="B38" s="27" t="str">
        <f t="shared" si="3"/>
        <v>12582945</v>
      </c>
      <c r="C38" s="27" t="str">
        <f t="shared" si="2"/>
        <v>15b'000000000100001</v>
      </c>
      <c r="D38" s="64" t="s">
        <v>34</v>
      </c>
      <c r="E38" s="65" t="s">
        <v>601</v>
      </c>
      <c r="F38" s="64" t="s">
        <v>104</v>
      </c>
      <c r="G38" s="69">
        <v>43453.0</v>
      </c>
      <c r="H38" s="70" t="s">
        <v>602</v>
      </c>
      <c r="I38" s="28" t="s">
        <v>38</v>
      </c>
      <c r="J38" s="67"/>
      <c r="K38" s="87" t="str">
        <f>DEC2HEX(BITLSHIFT(VLOOKUP(BITRSHIFT('Type 6 NetIDs'!$B38,21),'NetID-DevAddr formats'!$B$4:$L$11,6,FALSE),(32-VLOOKUP(BITRSHIFT('Type 6 NetIDs'!$B38,21),'NetID-DevAddr formats'!$B$4:$L$11,8,FALSE)))+BITLSHIFT(BITAND('Type 6 NetIDs'!$B38,HEX2DEC("1FFFFF")),VLOOKUP(BITRSHIFT('Type 6 NetIDs'!$B38,21),'NetID-DevAddr formats'!$B$4:$L$11,11,FALSE)),8)&amp;"/"&amp;32-VLOOKUP(BITRSHIFT('Type 6 NetIDs'!$B38,21),'NetID-DevAddr formats'!$B$4:$L$11,11,FALSE)</f>
        <v>FC008400/22</v>
      </c>
      <c r="L38" s="10"/>
      <c r="M38" s="10"/>
      <c r="N38" s="10"/>
      <c r="O38" s="10"/>
      <c r="P38" s="10"/>
      <c r="Q38" s="10"/>
      <c r="R38" s="10"/>
      <c r="S38" s="10"/>
      <c r="T38" s="10"/>
      <c r="U38" s="10"/>
      <c r="V38" s="10"/>
      <c r="W38" s="10"/>
      <c r="X38" s="10"/>
      <c r="Y38" s="10"/>
      <c r="Z38" s="10"/>
      <c r="AA38" s="10"/>
      <c r="AB38" s="10"/>
      <c r="AC38" s="10"/>
      <c r="AD38" s="10"/>
      <c r="AE38" s="10"/>
    </row>
    <row r="39" ht="14.25" customHeight="1">
      <c r="A39" s="25" t="str">
        <f t="shared" si="1"/>
        <v>0xC00022</v>
      </c>
      <c r="B39" s="27" t="str">
        <f t="shared" si="3"/>
        <v>12582946</v>
      </c>
      <c r="C39" s="27" t="str">
        <f t="shared" si="2"/>
        <v>15b'000000000100010</v>
      </c>
      <c r="D39" s="64"/>
      <c r="E39" s="38" t="s">
        <v>56</v>
      </c>
      <c r="F39" s="64"/>
      <c r="G39" s="69"/>
      <c r="H39" s="64"/>
      <c r="I39" s="28"/>
      <c r="J39" s="67" t="s">
        <v>605</v>
      </c>
      <c r="K39" s="87" t="str">
        <f>DEC2HEX(BITLSHIFT(VLOOKUP(BITRSHIFT('Type 6 NetIDs'!$B39,21),'NetID-DevAddr formats'!$B$4:$L$11,6,FALSE),(32-VLOOKUP(BITRSHIFT('Type 6 NetIDs'!$B39,21),'NetID-DevAddr formats'!$B$4:$L$11,8,FALSE)))+BITLSHIFT(BITAND('Type 6 NetIDs'!$B39,HEX2DEC("1FFFFF")),VLOOKUP(BITRSHIFT('Type 6 NetIDs'!$B39,21),'NetID-DevAddr formats'!$B$4:$L$11,11,FALSE)),8)&amp;"/"&amp;32-VLOOKUP(BITRSHIFT('Type 6 NetIDs'!$B39,21),'NetID-DevAddr formats'!$B$4:$L$11,11,FALSE)</f>
        <v>FC008800/22</v>
      </c>
      <c r="L39" s="10"/>
      <c r="M39" s="10"/>
      <c r="N39" s="10"/>
      <c r="O39" s="10"/>
      <c r="P39" s="10"/>
      <c r="Q39" s="10"/>
      <c r="R39" s="10"/>
      <c r="S39" s="10"/>
      <c r="T39" s="10"/>
      <c r="U39" s="10"/>
      <c r="V39" s="10"/>
      <c r="W39" s="10"/>
      <c r="X39" s="10"/>
      <c r="Y39" s="10"/>
      <c r="Z39" s="10"/>
      <c r="AA39" s="10"/>
      <c r="AB39" s="10"/>
      <c r="AC39" s="10"/>
      <c r="AD39" s="10"/>
      <c r="AE39" s="10"/>
    </row>
    <row r="40" ht="14.25" customHeight="1">
      <c r="A40" s="25" t="str">
        <f t="shared" si="1"/>
        <v>0xC00023</v>
      </c>
      <c r="B40" s="27" t="str">
        <f t="shared" si="3"/>
        <v>12582947</v>
      </c>
      <c r="C40" s="27" t="str">
        <f t="shared" si="2"/>
        <v>15b'000000000100011</v>
      </c>
      <c r="D40" s="64"/>
      <c r="E40" s="38" t="s">
        <v>56</v>
      </c>
      <c r="F40" s="64"/>
      <c r="G40" s="69"/>
      <c r="H40" s="105"/>
      <c r="I40" s="28"/>
      <c r="J40" s="67" t="s">
        <v>608</v>
      </c>
      <c r="K40" s="87" t="str">
        <f>DEC2HEX(BITLSHIFT(VLOOKUP(BITRSHIFT('Type 6 NetIDs'!$B40,21),'NetID-DevAddr formats'!$B$4:$L$11,6,FALSE),(32-VLOOKUP(BITRSHIFT('Type 6 NetIDs'!$B40,21),'NetID-DevAddr formats'!$B$4:$L$11,8,FALSE)))+BITLSHIFT(BITAND('Type 6 NetIDs'!$B40,HEX2DEC("1FFFFF")),VLOOKUP(BITRSHIFT('Type 6 NetIDs'!$B40,21),'NetID-DevAddr formats'!$B$4:$L$11,11,FALSE)),8)&amp;"/"&amp;32-VLOOKUP(BITRSHIFT('Type 6 NetIDs'!$B40,21),'NetID-DevAddr formats'!$B$4:$L$11,11,FALSE)</f>
        <v>FC008C00/22</v>
      </c>
      <c r="L40" s="10"/>
      <c r="M40" s="10"/>
      <c r="N40" s="10"/>
      <c r="O40" s="10"/>
      <c r="P40" s="10"/>
      <c r="Q40" s="10"/>
      <c r="R40" s="10"/>
      <c r="S40" s="10"/>
      <c r="T40" s="10"/>
      <c r="U40" s="10"/>
      <c r="V40" s="10"/>
      <c r="W40" s="10"/>
      <c r="X40" s="10"/>
      <c r="Y40" s="10"/>
      <c r="Z40" s="10"/>
      <c r="AA40" s="10"/>
      <c r="AB40" s="10"/>
      <c r="AC40" s="10"/>
      <c r="AD40" s="10"/>
      <c r="AE40" s="10"/>
    </row>
    <row r="41" ht="14.25" customHeight="1">
      <c r="A41" s="59" t="str">
        <f t="shared" si="1"/>
        <v>0xC00024</v>
      </c>
      <c r="B41" s="60" t="str">
        <f t="shared" si="3"/>
        <v>12582948</v>
      </c>
      <c r="C41" s="60" t="str">
        <f t="shared" si="2"/>
        <v>15b'000000000100100</v>
      </c>
      <c r="D41" s="95" t="s">
        <v>403</v>
      </c>
      <c r="E41" s="94" t="s">
        <v>415</v>
      </c>
      <c r="F41" s="95" t="s">
        <v>405</v>
      </c>
      <c r="G41" s="96">
        <v>43483.0</v>
      </c>
      <c r="H41" s="95" t="s">
        <v>416</v>
      </c>
      <c r="I41" s="56" t="s">
        <v>379</v>
      </c>
      <c r="J41" s="67"/>
      <c r="K41" s="87" t="str">
        <f>DEC2HEX(BITLSHIFT(VLOOKUP(BITRSHIFT('Type 6 NetIDs'!$B41,21),'NetID-DevAddr formats'!$B$4:$L$11,6,FALSE),(32-VLOOKUP(BITRSHIFT('Type 6 NetIDs'!$B41,21),'NetID-DevAddr formats'!$B$4:$L$11,8,FALSE)))+BITLSHIFT(BITAND('Type 6 NetIDs'!$B41,HEX2DEC("1FFFFF")),VLOOKUP(BITRSHIFT('Type 6 NetIDs'!$B41,21),'NetID-DevAddr formats'!$B$4:$L$11,11,FALSE)),8)&amp;"/"&amp;32-VLOOKUP(BITRSHIFT('Type 6 NetIDs'!$B41,21),'NetID-DevAddr formats'!$B$4:$L$11,11,FALSE)</f>
        <v>FC009000/22</v>
      </c>
      <c r="L41" s="10"/>
      <c r="M41" s="10"/>
      <c r="N41" s="10"/>
      <c r="O41" s="10"/>
      <c r="P41" s="10"/>
      <c r="Q41" s="10"/>
      <c r="R41" s="10"/>
      <c r="S41" s="10"/>
      <c r="T41" s="10"/>
      <c r="U41" s="10"/>
      <c r="V41" s="10"/>
      <c r="W41" s="10"/>
      <c r="X41" s="10"/>
      <c r="Y41" s="10"/>
      <c r="Z41" s="10"/>
      <c r="AA41" s="10"/>
      <c r="AB41" s="10"/>
      <c r="AC41" s="10"/>
      <c r="AD41" s="10"/>
      <c r="AE41" s="10"/>
    </row>
    <row r="42" ht="14.25" customHeight="1">
      <c r="A42" s="25" t="str">
        <f t="shared" si="1"/>
        <v>0xC00025</v>
      </c>
      <c r="B42" s="27" t="str">
        <f t="shared" si="3"/>
        <v>12582949</v>
      </c>
      <c r="C42" s="27" t="str">
        <f t="shared" si="2"/>
        <v>15b'000000000100101</v>
      </c>
      <c r="D42" s="64" t="s">
        <v>613</v>
      </c>
      <c r="E42" s="29" t="s">
        <v>614</v>
      </c>
      <c r="F42" s="64" t="s">
        <v>615</v>
      </c>
      <c r="G42" s="69">
        <v>43517.0</v>
      </c>
      <c r="H42" s="70" t="s">
        <v>616</v>
      </c>
      <c r="I42" s="28" t="s">
        <v>38</v>
      </c>
      <c r="J42" s="67"/>
      <c r="K42" s="87" t="str">
        <f>DEC2HEX(BITLSHIFT(VLOOKUP(BITRSHIFT('Type 6 NetIDs'!$B42,21),'NetID-DevAddr formats'!$B$4:$L$11,6,FALSE),(32-VLOOKUP(BITRSHIFT('Type 6 NetIDs'!$B42,21),'NetID-DevAddr formats'!$B$4:$L$11,8,FALSE)))+BITLSHIFT(BITAND('Type 6 NetIDs'!$B42,HEX2DEC("1FFFFF")),VLOOKUP(BITRSHIFT('Type 6 NetIDs'!$B42,21),'NetID-DevAddr formats'!$B$4:$L$11,11,FALSE)),8)&amp;"/"&amp;32-VLOOKUP(BITRSHIFT('Type 6 NetIDs'!$B42,21),'NetID-DevAddr formats'!$B$4:$L$11,11,FALSE)</f>
        <v>FC009400/22</v>
      </c>
      <c r="L42" s="10"/>
      <c r="M42" s="10"/>
      <c r="N42" s="10"/>
      <c r="O42" s="10"/>
      <c r="P42" s="10"/>
      <c r="Q42" s="10"/>
      <c r="R42" s="10"/>
      <c r="S42" s="10"/>
      <c r="T42" s="10"/>
      <c r="U42" s="10"/>
      <c r="V42" s="10"/>
      <c r="W42" s="10"/>
      <c r="X42" s="10"/>
      <c r="Y42" s="10"/>
      <c r="Z42" s="10"/>
      <c r="AA42" s="10"/>
      <c r="AB42" s="10"/>
      <c r="AC42" s="10"/>
      <c r="AD42" s="10"/>
      <c r="AE42" s="10"/>
    </row>
    <row r="43" ht="14.25" customHeight="1">
      <c r="A43" s="25" t="str">
        <f t="shared" si="1"/>
        <v>0xC00026</v>
      </c>
      <c r="B43" s="27" t="str">
        <f t="shared" si="3"/>
        <v>12582950</v>
      </c>
      <c r="C43" s="27" t="str">
        <f t="shared" si="2"/>
        <v>15b'000000000100110</v>
      </c>
      <c r="D43" s="64"/>
      <c r="E43" s="65"/>
      <c r="F43" s="64"/>
      <c r="G43" s="69"/>
      <c r="H43" s="70" t="s">
        <v>619</v>
      </c>
      <c r="I43" s="28" t="s">
        <v>38</v>
      </c>
      <c r="J43" s="67"/>
      <c r="K43" s="87" t="str">
        <f>DEC2HEX(BITLSHIFT(VLOOKUP(BITRSHIFT('Type 6 NetIDs'!$B43,21),'NetID-DevAddr formats'!$B$4:$L$11,6,FALSE),(32-VLOOKUP(BITRSHIFT('Type 6 NetIDs'!$B43,21),'NetID-DevAddr formats'!$B$4:$L$11,8,FALSE)))+BITLSHIFT(BITAND('Type 6 NetIDs'!$B43,HEX2DEC("1FFFFF")),VLOOKUP(BITRSHIFT('Type 6 NetIDs'!$B43,21),'NetID-DevAddr formats'!$B$4:$L$11,11,FALSE)),8)&amp;"/"&amp;32-VLOOKUP(BITRSHIFT('Type 6 NetIDs'!$B43,21),'NetID-DevAddr formats'!$B$4:$L$11,11,FALSE)</f>
        <v>FC009800/22</v>
      </c>
      <c r="L43" s="10"/>
      <c r="M43" s="10"/>
      <c r="N43" s="10"/>
      <c r="O43" s="10"/>
      <c r="P43" s="10"/>
      <c r="Q43" s="10"/>
      <c r="R43" s="10"/>
      <c r="S43" s="10"/>
      <c r="T43" s="10"/>
      <c r="U43" s="10"/>
      <c r="V43" s="10"/>
      <c r="W43" s="10"/>
      <c r="X43" s="10"/>
      <c r="Y43" s="10"/>
      <c r="Z43" s="10"/>
      <c r="AA43" s="10"/>
      <c r="AB43" s="10"/>
      <c r="AC43" s="10"/>
      <c r="AD43" s="10"/>
      <c r="AE43" s="10"/>
    </row>
    <row r="44" ht="14.25" customHeight="1">
      <c r="A44" s="25" t="str">
        <f t="shared" si="1"/>
        <v>0xC00027</v>
      </c>
      <c r="B44" s="27" t="str">
        <f t="shared" si="3"/>
        <v>12582951</v>
      </c>
      <c r="C44" s="27" t="str">
        <f t="shared" si="2"/>
        <v>15b'000000000100111</v>
      </c>
      <c r="D44" s="67"/>
      <c r="E44" s="38" t="s">
        <v>56</v>
      </c>
      <c r="F44" s="67"/>
      <c r="G44" s="68"/>
      <c r="H44" s="99"/>
      <c r="I44" s="28"/>
      <c r="J44" s="28" t="s">
        <v>622</v>
      </c>
      <c r="K44" s="87" t="str">
        <f>DEC2HEX(BITLSHIFT(VLOOKUP(BITRSHIFT('Type 6 NetIDs'!$B44,21),'NetID-DevAddr formats'!$B$4:$L$11,6,FALSE),(32-VLOOKUP(BITRSHIFT('Type 6 NetIDs'!$B44,21),'NetID-DevAddr formats'!$B$4:$L$11,8,FALSE)))+BITLSHIFT(BITAND('Type 6 NetIDs'!$B44,HEX2DEC("1FFFFF")),VLOOKUP(BITRSHIFT('Type 6 NetIDs'!$B44,21),'NetID-DevAddr formats'!$B$4:$L$11,11,FALSE)),8)&amp;"/"&amp;32-VLOOKUP(BITRSHIFT('Type 6 NetIDs'!$B44,21),'NetID-DevAddr formats'!$B$4:$L$11,11,FALSE)</f>
        <v>FC009C00/22</v>
      </c>
      <c r="L44" s="10"/>
      <c r="M44" s="10"/>
      <c r="N44" s="10"/>
      <c r="O44" s="10"/>
      <c r="P44" s="10"/>
      <c r="Q44" s="10"/>
      <c r="R44" s="10"/>
      <c r="S44" s="10"/>
      <c r="T44" s="10"/>
      <c r="U44" s="10"/>
      <c r="V44" s="10"/>
      <c r="W44" s="10"/>
      <c r="X44" s="10"/>
      <c r="Y44" s="10"/>
      <c r="Z44" s="10"/>
      <c r="AA44" s="10"/>
      <c r="AB44" s="10"/>
      <c r="AC44" s="10"/>
      <c r="AD44" s="10"/>
      <c r="AE44" s="10"/>
    </row>
    <row r="45" ht="14.25" customHeight="1">
      <c r="A45" s="59" t="str">
        <f t="shared" si="1"/>
        <v>0xC00028</v>
      </c>
      <c r="B45" s="60" t="str">
        <f t="shared" si="3"/>
        <v>12582952</v>
      </c>
      <c r="C45" s="60" t="str">
        <f t="shared" si="2"/>
        <v>15b'000000000101000</v>
      </c>
      <c r="D45" s="97" t="s">
        <v>34</v>
      </c>
      <c r="E45" s="106" t="s">
        <v>625</v>
      </c>
      <c r="F45" s="97" t="s">
        <v>104</v>
      </c>
      <c r="G45" s="73">
        <v>43562.0</v>
      </c>
      <c r="H45" s="108" t="s">
        <v>626</v>
      </c>
      <c r="I45" s="56" t="s">
        <v>38</v>
      </c>
      <c r="J45" s="75"/>
      <c r="K45" s="87" t="str">
        <f>DEC2HEX(BITLSHIFT(VLOOKUP(BITRSHIFT('Type 6 NetIDs'!$B45,21),'NetID-DevAddr formats'!$B$4:$L$11,6,FALSE),(32-VLOOKUP(BITRSHIFT('Type 6 NetIDs'!$B45,21),'NetID-DevAddr formats'!$B$4:$L$11,8,FALSE)))+BITLSHIFT(BITAND('Type 6 NetIDs'!$B45,HEX2DEC("1FFFFF")),VLOOKUP(BITRSHIFT('Type 6 NetIDs'!$B45,21),'NetID-DevAddr formats'!$B$4:$L$11,11,FALSE)),8)&amp;"/"&amp;32-VLOOKUP(BITRSHIFT('Type 6 NetIDs'!$B45,21),'NetID-DevAddr formats'!$B$4:$L$11,11,FALSE)</f>
        <v>FC00A000/22</v>
      </c>
      <c r="L45" s="10"/>
      <c r="M45" s="10"/>
      <c r="N45" s="10"/>
      <c r="O45" s="10"/>
      <c r="P45" s="10"/>
      <c r="Q45" s="10"/>
      <c r="R45" s="10"/>
      <c r="S45" s="10"/>
      <c r="T45" s="10"/>
      <c r="U45" s="10"/>
      <c r="V45" s="10"/>
      <c r="W45" s="10"/>
      <c r="X45" s="10"/>
      <c r="Y45" s="10"/>
      <c r="Z45" s="10"/>
      <c r="AA45" s="10"/>
      <c r="AB45" s="10"/>
      <c r="AC45" s="10"/>
      <c r="AD45" s="10"/>
      <c r="AE45" s="10"/>
    </row>
    <row r="46" ht="14.25" customHeight="1">
      <c r="A46" s="25" t="str">
        <f t="shared" si="1"/>
        <v>0xC00029</v>
      </c>
      <c r="B46" s="27" t="str">
        <f t="shared" si="3"/>
        <v>12582953</v>
      </c>
      <c r="C46" s="27" t="str">
        <f t="shared" si="2"/>
        <v>15b'000000000101001</v>
      </c>
      <c r="D46" s="67" t="s">
        <v>629</v>
      </c>
      <c r="E46" s="29" t="s">
        <v>630</v>
      </c>
      <c r="F46" s="67" t="s">
        <v>104</v>
      </c>
      <c r="G46" s="68">
        <v>43562.0</v>
      </c>
      <c r="H46" s="109" t="s">
        <v>631</v>
      </c>
      <c r="I46" s="28" t="s">
        <v>38</v>
      </c>
      <c r="J46" s="67"/>
      <c r="K46" s="87" t="str">
        <f>DEC2HEX(BITLSHIFT(VLOOKUP(BITRSHIFT('Type 6 NetIDs'!$B46,21),'NetID-DevAddr formats'!$B$4:$L$11,6,FALSE),(32-VLOOKUP(BITRSHIFT('Type 6 NetIDs'!$B46,21),'NetID-DevAddr formats'!$B$4:$L$11,8,FALSE)))+BITLSHIFT(BITAND('Type 6 NetIDs'!$B46,HEX2DEC("1FFFFF")),VLOOKUP(BITRSHIFT('Type 6 NetIDs'!$B46,21),'NetID-DevAddr formats'!$B$4:$L$11,11,FALSE)),8)&amp;"/"&amp;32-VLOOKUP(BITRSHIFT('Type 6 NetIDs'!$B46,21),'NetID-DevAddr formats'!$B$4:$L$11,11,FALSE)</f>
        <v>FC00A400/22</v>
      </c>
      <c r="L46" s="10"/>
      <c r="M46" s="10"/>
      <c r="N46" s="10"/>
      <c r="O46" s="10"/>
      <c r="P46" s="10"/>
      <c r="Q46" s="10"/>
      <c r="R46" s="10"/>
      <c r="S46" s="10"/>
      <c r="T46" s="10"/>
      <c r="U46" s="10"/>
      <c r="V46" s="10"/>
      <c r="W46" s="10"/>
      <c r="X46" s="10"/>
      <c r="Y46" s="10"/>
      <c r="Z46" s="10"/>
      <c r="AA46" s="10"/>
      <c r="AB46" s="10"/>
      <c r="AC46" s="10"/>
      <c r="AD46" s="10"/>
      <c r="AE46" s="10"/>
    </row>
    <row r="47" ht="14.25" customHeight="1">
      <c r="A47" s="25" t="str">
        <f t="shared" si="1"/>
        <v>0xC0002A</v>
      </c>
      <c r="B47" s="27" t="str">
        <f t="shared" si="3"/>
        <v>12582954</v>
      </c>
      <c r="C47" s="27" t="str">
        <f t="shared" si="2"/>
        <v>15b'000000000101010</v>
      </c>
      <c r="D47" s="64" t="s">
        <v>34</v>
      </c>
      <c r="E47" s="65" t="s">
        <v>634</v>
      </c>
      <c r="F47" s="64" t="s">
        <v>104</v>
      </c>
      <c r="G47" s="68">
        <v>43562.0</v>
      </c>
      <c r="H47" s="70" t="s">
        <v>635</v>
      </c>
      <c r="I47" s="28" t="s">
        <v>38</v>
      </c>
      <c r="J47" s="67"/>
      <c r="K47" s="87" t="str">
        <f>DEC2HEX(BITLSHIFT(VLOOKUP(BITRSHIFT('Type 6 NetIDs'!$B47,21),'NetID-DevAddr formats'!$B$4:$L$11,6,FALSE),(32-VLOOKUP(BITRSHIFT('Type 6 NetIDs'!$B47,21),'NetID-DevAddr formats'!$B$4:$L$11,8,FALSE)))+BITLSHIFT(BITAND('Type 6 NetIDs'!$B47,HEX2DEC("1FFFFF")),VLOOKUP(BITRSHIFT('Type 6 NetIDs'!$B47,21),'NetID-DevAddr formats'!$B$4:$L$11,11,FALSE)),8)&amp;"/"&amp;32-VLOOKUP(BITRSHIFT('Type 6 NetIDs'!$B47,21),'NetID-DevAddr formats'!$B$4:$L$11,11,FALSE)</f>
        <v>FC00A800/22</v>
      </c>
      <c r="L47" s="10"/>
      <c r="M47" s="10"/>
      <c r="N47" s="10"/>
      <c r="O47" s="10"/>
      <c r="P47" s="10"/>
      <c r="Q47" s="10"/>
      <c r="R47" s="10"/>
      <c r="S47" s="10"/>
      <c r="T47" s="10"/>
      <c r="U47" s="10"/>
      <c r="V47" s="10"/>
      <c r="W47" s="10"/>
      <c r="X47" s="10"/>
      <c r="Y47" s="10"/>
      <c r="Z47" s="10"/>
      <c r="AA47" s="10"/>
      <c r="AB47" s="10"/>
      <c r="AC47" s="10"/>
      <c r="AD47" s="10"/>
      <c r="AE47" s="10"/>
    </row>
    <row r="48" ht="14.25" customHeight="1">
      <c r="A48" s="25" t="str">
        <f t="shared" si="1"/>
        <v>0xC0002B</v>
      </c>
      <c r="B48" s="27" t="str">
        <f t="shared" si="3"/>
        <v>12582955</v>
      </c>
      <c r="C48" s="27" t="str">
        <f t="shared" si="2"/>
        <v>15b'000000000101011</v>
      </c>
      <c r="D48" s="64" t="s">
        <v>638</v>
      </c>
      <c r="E48" s="65" t="s">
        <v>639</v>
      </c>
      <c r="F48" s="64" t="s">
        <v>615</v>
      </c>
      <c r="G48" s="68">
        <v>43562.0</v>
      </c>
      <c r="H48" s="70" t="s">
        <v>640</v>
      </c>
      <c r="I48" s="28" t="s">
        <v>38</v>
      </c>
      <c r="J48" s="67"/>
      <c r="K48" s="87" t="str">
        <f>DEC2HEX(BITLSHIFT(VLOOKUP(BITRSHIFT('Type 6 NetIDs'!$B48,21),'NetID-DevAddr formats'!$B$4:$L$11,6,FALSE),(32-VLOOKUP(BITRSHIFT('Type 6 NetIDs'!$B48,21),'NetID-DevAddr formats'!$B$4:$L$11,8,FALSE)))+BITLSHIFT(BITAND('Type 6 NetIDs'!$B48,HEX2DEC("1FFFFF")),VLOOKUP(BITRSHIFT('Type 6 NetIDs'!$B48,21),'NetID-DevAddr formats'!$B$4:$L$11,11,FALSE)),8)&amp;"/"&amp;32-VLOOKUP(BITRSHIFT('Type 6 NetIDs'!$B48,21),'NetID-DevAddr formats'!$B$4:$L$11,11,FALSE)</f>
        <v>FC00AC00/22</v>
      </c>
      <c r="L48" s="10"/>
      <c r="M48" s="10"/>
      <c r="N48" s="10"/>
      <c r="O48" s="10"/>
      <c r="P48" s="10"/>
      <c r="Q48" s="10"/>
      <c r="R48" s="10"/>
      <c r="S48" s="10"/>
      <c r="T48" s="10"/>
      <c r="U48" s="10"/>
      <c r="V48" s="10"/>
      <c r="W48" s="10"/>
      <c r="X48" s="10"/>
      <c r="Y48" s="10"/>
      <c r="Z48" s="10"/>
      <c r="AA48" s="10"/>
      <c r="AB48" s="10"/>
      <c r="AC48" s="10"/>
      <c r="AD48" s="10"/>
      <c r="AE48" s="10"/>
    </row>
    <row r="49" ht="14.25" customHeight="1">
      <c r="A49" s="25" t="str">
        <f t="shared" si="1"/>
        <v>0xC0002C</v>
      </c>
      <c r="B49" s="27" t="str">
        <f t="shared" si="3"/>
        <v>12582956</v>
      </c>
      <c r="C49" s="27" t="str">
        <f t="shared" si="2"/>
        <v>15b'000000000101100</v>
      </c>
      <c r="D49" s="67"/>
      <c r="E49" s="38" t="s">
        <v>56</v>
      </c>
      <c r="F49" s="67"/>
      <c r="G49" s="68"/>
      <c r="H49" s="99"/>
      <c r="I49" s="28"/>
      <c r="J49" s="28" t="s">
        <v>419</v>
      </c>
      <c r="K49" s="87" t="str">
        <f>DEC2HEX(BITLSHIFT(VLOOKUP(BITRSHIFT('Type 6 NetIDs'!$B49,21),'NetID-DevAddr formats'!$B$4:$L$11,6,FALSE),(32-VLOOKUP(BITRSHIFT('Type 6 NetIDs'!$B49,21),'NetID-DevAddr formats'!$B$4:$L$11,8,FALSE)))+BITLSHIFT(BITAND('Type 6 NetIDs'!$B49,HEX2DEC("1FFFFF")),VLOOKUP(BITRSHIFT('Type 6 NetIDs'!$B49,21),'NetID-DevAddr formats'!$B$4:$L$11,11,FALSE)),8)&amp;"/"&amp;32-VLOOKUP(BITRSHIFT('Type 6 NetIDs'!$B49,21),'NetID-DevAddr formats'!$B$4:$L$11,11,FALSE)</f>
        <v>FC00B000/22</v>
      </c>
      <c r="L49" s="10"/>
      <c r="M49" s="10"/>
      <c r="N49" s="10"/>
      <c r="O49" s="10"/>
      <c r="P49" s="10"/>
      <c r="Q49" s="10"/>
      <c r="R49" s="10"/>
      <c r="S49" s="10"/>
      <c r="T49" s="10"/>
      <c r="U49" s="10"/>
      <c r="V49" s="10"/>
      <c r="W49" s="10"/>
      <c r="X49" s="10"/>
      <c r="Y49" s="10"/>
      <c r="Z49" s="10"/>
      <c r="AA49" s="10"/>
      <c r="AB49" s="10"/>
      <c r="AC49" s="10"/>
      <c r="AD49" s="10"/>
      <c r="AE49" s="10"/>
    </row>
    <row r="50" ht="14.25" customHeight="1">
      <c r="A50" s="25" t="str">
        <f t="shared" si="1"/>
        <v>0xC0002D</v>
      </c>
      <c r="B50" s="27" t="str">
        <f t="shared" si="3"/>
        <v>12582957</v>
      </c>
      <c r="C50" s="27" t="str">
        <f t="shared" si="2"/>
        <v>15b'000000000101101</v>
      </c>
      <c r="D50" s="64"/>
      <c r="E50" s="38" t="s">
        <v>56</v>
      </c>
      <c r="F50" s="64"/>
      <c r="G50" s="69"/>
      <c r="H50" s="70"/>
      <c r="I50" s="28"/>
      <c r="J50" s="28" t="s">
        <v>645</v>
      </c>
      <c r="K50" s="87" t="str">
        <f>DEC2HEX(BITLSHIFT(VLOOKUP(BITRSHIFT('Type 6 NetIDs'!$B50,21),'NetID-DevAddr formats'!$B$4:$L$11,6,FALSE),(32-VLOOKUP(BITRSHIFT('Type 6 NetIDs'!$B50,21),'NetID-DevAddr formats'!$B$4:$L$11,8,FALSE)))+BITLSHIFT(BITAND('Type 6 NetIDs'!$B50,HEX2DEC("1FFFFF")),VLOOKUP(BITRSHIFT('Type 6 NetIDs'!$B50,21),'NetID-DevAddr formats'!$B$4:$L$11,11,FALSE)),8)&amp;"/"&amp;32-VLOOKUP(BITRSHIFT('Type 6 NetIDs'!$B50,21),'NetID-DevAddr formats'!$B$4:$L$11,11,FALSE)</f>
        <v>FC00B400/22</v>
      </c>
      <c r="L50" s="10"/>
      <c r="M50" s="10"/>
      <c r="N50" s="10"/>
      <c r="O50" s="10"/>
      <c r="P50" s="10"/>
      <c r="Q50" s="10"/>
      <c r="R50" s="10"/>
      <c r="S50" s="10"/>
      <c r="T50" s="10"/>
      <c r="U50" s="10"/>
      <c r="V50" s="10"/>
      <c r="W50" s="10"/>
      <c r="X50" s="10"/>
      <c r="Y50" s="10"/>
      <c r="Z50" s="10"/>
      <c r="AA50" s="10"/>
      <c r="AB50" s="10"/>
      <c r="AC50" s="10"/>
      <c r="AD50" s="10"/>
      <c r="AE50" s="10"/>
    </row>
    <row r="51" ht="14.25" customHeight="1">
      <c r="A51" s="59" t="str">
        <f t="shared" si="1"/>
        <v>0xC0002E</v>
      </c>
      <c r="B51" s="60" t="str">
        <f t="shared" si="3"/>
        <v>12582958</v>
      </c>
      <c r="C51" s="60" t="str">
        <f t="shared" si="2"/>
        <v>15b'000000000101110</v>
      </c>
      <c r="D51" s="95" t="s">
        <v>297</v>
      </c>
      <c r="E51" s="94" t="s">
        <v>425</v>
      </c>
      <c r="F51" s="95" t="s">
        <v>405</v>
      </c>
      <c r="G51" s="96">
        <v>43574.0</v>
      </c>
      <c r="H51" s="110" t="s">
        <v>426</v>
      </c>
      <c r="I51" s="56" t="s">
        <v>379</v>
      </c>
      <c r="J51" s="75" t="s">
        <v>427</v>
      </c>
      <c r="K51" s="87" t="str">
        <f>DEC2HEX(BITLSHIFT(VLOOKUP(BITRSHIFT('Type 6 NetIDs'!$B51,21),'NetID-DevAddr formats'!$B$4:$L$11,6,FALSE),(32-VLOOKUP(BITRSHIFT('Type 6 NetIDs'!$B51,21),'NetID-DevAddr formats'!$B$4:$L$11,8,FALSE)))+BITLSHIFT(BITAND('Type 6 NetIDs'!$B51,HEX2DEC("1FFFFF")),VLOOKUP(BITRSHIFT('Type 6 NetIDs'!$B51,21),'NetID-DevAddr formats'!$B$4:$L$11,11,FALSE)),8)&amp;"/"&amp;32-VLOOKUP(BITRSHIFT('Type 6 NetIDs'!$B51,21),'NetID-DevAddr formats'!$B$4:$L$11,11,FALSE)</f>
        <v>FC00B800/22</v>
      </c>
      <c r="L51" s="10"/>
      <c r="M51" s="10"/>
      <c r="N51" s="10"/>
      <c r="O51" s="10"/>
      <c r="P51" s="10"/>
      <c r="Q51" s="10"/>
      <c r="R51" s="10"/>
      <c r="S51" s="10"/>
      <c r="T51" s="10"/>
      <c r="U51" s="10"/>
      <c r="V51" s="10"/>
      <c r="W51" s="10"/>
      <c r="X51" s="10"/>
      <c r="Y51" s="10"/>
      <c r="Z51" s="10"/>
      <c r="AA51" s="10"/>
      <c r="AB51" s="10"/>
      <c r="AC51" s="10"/>
      <c r="AD51" s="10"/>
      <c r="AE51" s="10"/>
    </row>
    <row r="52" ht="14.25" customHeight="1">
      <c r="A52" s="25" t="str">
        <f t="shared" si="1"/>
        <v>0xC0002F</v>
      </c>
      <c r="B52" s="27" t="str">
        <f t="shared" si="3"/>
        <v>12582959</v>
      </c>
      <c r="C52" s="27" t="str">
        <f t="shared" si="2"/>
        <v>15b'000000000101111</v>
      </c>
      <c r="D52" s="64" t="s">
        <v>638</v>
      </c>
      <c r="E52" s="65" t="s">
        <v>650</v>
      </c>
      <c r="F52" s="64" t="s">
        <v>615</v>
      </c>
      <c r="G52" s="69">
        <v>43574.0</v>
      </c>
      <c r="H52" s="70" t="s">
        <v>651</v>
      </c>
      <c r="I52" s="28" t="s">
        <v>38</v>
      </c>
      <c r="J52" s="67"/>
      <c r="K52" s="87" t="str">
        <f>DEC2HEX(BITLSHIFT(VLOOKUP(BITRSHIFT('Type 6 NetIDs'!$B52,21),'NetID-DevAddr formats'!$B$4:$L$11,6,FALSE),(32-VLOOKUP(BITRSHIFT('Type 6 NetIDs'!$B52,21),'NetID-DevAddr formats'!$B$4:$L$11,8,FALSE)))+BITLSHIFT(BITAND('Type 6 NetIDs'!$B52,HEX2DEC("1FFFFF")),VLOOKUP(BITRSHIFT('Type 6 NetIDs'!$B52,21),'NetID-DevAddr formats'!$B$4:$L$11,11,FALSE)),8)&amp;"/"&amp;32-VLOOKUP(BITRSHIFT('Type 6 NetIDs'!$B52,21),'NetID-DevAddr formats'!$B$4:$L$11,11,FALSE)</f>
        <v>FC00BC00/22</v>
      </c>
      <c r="L52" s="10"/>
      <c r="M52" s="10"/>
      <c r="N52" s="10"/>
      <c r="O52" s="10"/>
      <c r="P52" s="10"/>
      <c r="Q52" s="10"/>
      <c r="R52" s="10"/>
      <c r="S52" s="10"/>
      <c r="T52" s="10"/>
      <c r="U52" s="10"/>
      <c r="V52" s="10"/>
      <c r="W52" s="10"/>
      <c r="X52" s="10"/>
      <c r="Y52" s="10"/>
      <c r="Z52" s="10"/>
      <c r="AA52" s="10"/>
      <c r="AB52" s="10"/>
      <c r="AC52" s="10"/>
      <c r="AD52" s="10"/>
      <c r="AE52" s="10"/>
    </row>
    <row r="53" ht="14.25" customHeight="1">
      <c r="A53" s="25" t="str">
        <f t="shared" si="1"/>
        <v>0xC00030</v>
      </c>
      <c r="B53" s="27" t="str">
        <f t="shared" si="3"/>
        <v>12582960</v>
      </c>
      <c r="C53" s="27" t="str">
        <f t="shared" si="2"/>
        <v>15b'000000000110000</v>
      </c>
      <c r="D53" s="28"/>
      <c r="E53" s="38" t="s">
        <v>56</v>
      </c>
      <c r="F53" s="28"/>
      <c r="G53" s="68"/>
      <c r="H53" s="45"/>
      <c r="I53" s="28"/>
      <c r="J53" s="28" t="s">
        <v>654</v>
      </c>
      <c r="K53" s="87" t="str">
        <f>DEC2HEX(BITLSHIFT(VLOOKUP(BITRSHIFT('Type 6 NetIDs'!$B53,21),'NetID-DevAddr formats'!$B$4:$L$11,6,FALSE),(32-VLOOKUP(BITRSHIFT('Type 6 NetIDs'!$B53,21),'NetID-DevAddr formats'!$B$4:$L$11,8,FALSE)))+BITLSHIFT(BITAND('Type 6 NetIDs'!$B53,HEX2DEC("1FFFFF")),VLOOKUP(BITRSHIFT('Type 6 NetIDs'!$B53,21),'NetID-DevAddr formats'!$B$4:$L$11,11,FALSE)),8)&amp;"/"&amp;32-VLOOKUP(BITRSHIFT('Type 6 NetIDs'!$B53,21),'NetID-DevAddr formats'!$B$4:$L$11,11,FALSE)</f>
        <v>FC00C000/22</v>
      </c>
      <c r="L53" s="10"/>
      <c r="M53" s="10"/>
      <c r="N53" s="10"/>
      <c r="O53" s="10"/>
      <c r="P53" s="10"/>
      <c r="Q53" s="10"/>
      <c r="R53" s="10"/>
      <c r="S53" s="10"/>
      <c r="T53" s="10"/>
      <c r="U53" s="10"/>
      <c r="V53" s="10"/>
      <c r="W53" s="10"/>
      <c r="X53" s="10"/>
      <c r="Y53" s="10"/>
      <c r="Z53" s="10"/>
      <c r="AA53" s="10"/>
      <c r="AB53" s="10"/>
      <c r="AC53" s="10"/>
      <c r="AD53" s="10"/>
      <c r="AE53" s="10"/>
    </row>
    <row r="54" ht="14.25" customHeight="1">
      <c r="A54" s="25" t="str">
        <f t="shared" si="1"/>
        <v>0xC00031</v>
      </c>
      <c r="B54" s="27" t="str">
        <f t="shared" si="3"/>
        <v>12582961</v>
      </c>
      <c r="C54" s="27" t="str">
        <f t="shared" si="2"/>
        <v>15b'000000000110001</v>
      </c>
      <c r="D54" s="28"/>
      <c r="E54" s="38" t="s">
        <v>56</v>
      </c>
      <c r="F54" s="28"/>
      <c r="G54" s="68"/>
      <c r="H54" s="45"/>
      <c r="I54" s="28"/>
      <c r="J54" s="28" t="s">
        <v>657</v>
      </c>
      <c r="K54" s="87" t="str">
        <f>DEC2HEX(BITLSHIFT(VLOOKUP(BITRSHIFT('Type 6 NetIDs'!$B54,21),'NetID-DevAddr formats'!$B$4:$L$11,6,FALSE),(32-VLOOKUP(BITRSHIFT('Type 6 NetIDs'!$B54,21),'NetID-DevAddr formats'!$B$4:$L$11,8,FALSE)))+BITLSHIFT(BITAND('Type 6 NetIDs'!$B54,HEX2DEC("1FFFFF")),VLOOKUP(BITRSHIFT('Type 6 NetIDs'!$B54,21),'NetID-DevAddr formats'!$B$4:$L$11,11,FALSE)),8)&amp;"/"&amp;32-VLOOKUP(BITRSHIFT('Type 6 NetIDs'!$B54,21),'NetID-DevAddr formats'!$B$4:$L$11,11,FALSE)</f>
        <v>FC00C400/22</v>
      </c>
      <c r="L54" s="10"/>
      <c r="M54" s="10"/>
      <c r="N54" s="10"/>
      <c r="O54" s="10"/>
      <c r="P54" s="10"/>
      <c r="Q54" s="10"/>
      <c r="R54" s="10"/>
      <c r="S54" s="10"/>
      <c r="T54" s="10"/>
      <c r="U54" s="10"/>
      <c r="V54" s="10"/>
      <c r="W54" s="10"/>
      <c r="X54" s="10"/>
      <c r="Y54" s="10"/>
      <c r="Z54" s="10"/>
      <c r="AA54" s="10"/>
      <c r="AB54" s="10"/>
      <c r="AC54" s="10"/>
      <c r="AD54" s="10"/>
      <c r="AE54" s="10"/>
    </row>
    <row r="55" ht="14.25" customHeight="1">
      <c r="A55" s="25" t="str">
        <f t="shared" si="1"/>
        <v>0xC00032</v>
      </c>
      <c r="B55" s="27" t="str">
        <f t="shared" si="3"/>
        <v>12582962</v>
      </c>
      <c r="C55" s="27" t="str">
        <f t="shared" si="2"/>
        <v>15b'000000000110010</v>
      </c>
      <c r="D55" s="28" t="s">
        <v>34</v>
      </c>
      <c r="E55" s="32" t="s">
        <v>430</v>
      </c>
      <c r="F55" s="28" t="s">
        <v>45</v>
      </c>
      <c r="G55" s="68">
        <v>43655.0</v>
      </c>
      <c r="H55" s="45" t="s">
        <v>431</v>
      </c>
      <c r="I55" s="28" t="s">
        <v>379</v>
      </c>
      <c r="J55" s="67"/>
      <c r="K55" s="87" t="str">
        <f>DEC2HEX(BITLSHIFT(VLOOKUP(BITRSHIFT('Type 6 NetIDs'!$B55,21),'NetID-DevAddr formats'!$B$4:$L$11,6,FALSE),(32-VLOOKUP(BITRSHIFT('Type 6 NetIDs'!$B55,21),'NetID-DevAddr formats'!$B$4:$L$11,8,FALSE)))+BITLSHIFT(BITAND('Type 6 NetIDs'!$B55,HEX2DEC("1FFFFF")),VLOOKUP(BITRSHIFT('Type 6 NetIDs'!$B55,21),'NetID-DevAddr formats'!$B$4:$L$11,11,FALSE)),8)&amp;"/"&amp;32-VLOOKUP(BITRSHIFT('Type 6 NetIDs'!$B55,21),'NetID-DevAddr formats'!$B$4:$L$11,11,FALSE)</f>
        <v>FC00C800/22</v>
      </c>
      <c r="L55" s="10"/>
      <c r="M55" s="10"/>
      <c r="N55" s="10"/>
      <c r="O55" s="10"/>
      <c r="P55" s="10"/>
      <c r="Q55" s="10"/>
      <c r="R55" s="10"/>
      <c r="S55" s="10"/>
      <c r="T55" s="10"/>
      <c r="U55" s="10"/>
      <c r="V55" s="10"/>
      <c r="W55" s="10"/>
      <c r="X55" s="10"/>
      <c r="Y55" s="10"/>
      <c r="Z55" s="10"/>
      <c r="AA55" s="10"/>
      <c r="AB55" s="10"/>
      <c r="AC55" s="10"/>
      <c r="AD55" s="10"/>
      <c r="AE55" s="10"/>
    </row>
    <row r="56" ht="14.25" customHeight="1">
      <c r="A56" s="25" t="str">
        <f t="shared" si="1"/>
        <v>0xC00033</v>
      </c>
      <c r="B56" s="27" t="str">
        <f t="shared" si="3"/>
        <v>12582963</v>
      </c>
      <c r="C56" s="27" t="str">
        <f t="shared" si="2"/>
        <v>15b'000000000110011</v>
      </c>
      <c r="D56" s="28" t="s">
        <v>662</v>
      </c>
      <c r="E56" s="32" t="s">
        <v>663</v>
      </c>
      <c r="F56" s="28" t="s">
        <v>664</v>
      </c>
      <c r="G56" s="68">
        <v>43700.0</v>
      </c>
      <c r="H56" s="45" t="s">
        <v>665</v>
      </c>
      <c r="I56" s="28" t="s">
        <v>38</v>
      </c>
      <c r="J56" s="67"/>
      <c r="K56" s="87" t="str">
        <f>DEC2HEX(BITLSHIFT(VLOOKUP(BITRSHIFT('Type 6 NetIDs'!$B56,21),'NetID-DevAddr formats'!$B$4:$L$11,6,FALSE),(32-VLOOKUP(BITRSHIFT('Type 6 NetIDs'!$B56,21),'NetID-DevAddr formats'!$B$4:$L$11,8,FALSE)))+BITLSHIFT(BITAND('Type 6 NetIDs'!$B56,HEX2DEC("1FFFFF")),VLOOKUP(BITRSHIFT('Type 6 NetIDs'!$B56,21),'NetID-DevAddr formats'!$B$4:$L$11,11,FALSE)),8)&amp;"/"&amp;32-VLOOKUP(BITRSHIFT('Type 6 NetIDs'!$B56,21),'NetID-DevAddr formats'!$B$4:$L$11,11,FALSE)</f>
        <v>FC00CC00/22</v>
      </c>
      <c r="L56" s="10"/>
      <c r="M56" s="10"/>
      <c r="N56" s="10"/>
      <c r="O56" s="10"/>
      <c r="P56" s="10"/>
      <c r="Q56" s="10"/>
      <c r="R56" s="10"/>
      <c r="S56" s="10"/>
      <c r="T56" s="10"/>
      <c r="U56" s="10"/>
      <c r="V56" s="10"/>
      <c r="W56" s="10"/>
      <c r="X56" s="10"/>
      <c r="Y56" s="10"/>
      <c r="Z56" s="10"/>
      <c r="AA56" s="10"/>
      <c r="AB56" s="10"/>
      <c r="AC56" s="10"/>
      <c r="AD56" s="10"/>
      <c r="AE56" s="10"/>
    </row>
    <row r="57" ht="14.25" customHeight="1">
      <c r="A57" s="25" t="str">
        <f t="shared" si="1"/>
        <v>0xC00034</v>
      </c>
      <c r="B57" s="27" t="str">
        <f t="shared" si="3"/>
        <v>12582964</v>
      </c>
      <c r="C57" s="27" t="str">
        <f t="shared" si="2"/>
        <v>15b'000000000110100</v>
      </c>
      <c r="D57" s="28"/>
      <c r="E57" s="38" t="s">
        <v>56</v>
      </c>
      <c r="F57" s="28"/>
      <c r="G57" s="68"/>
      <c r="H57" s="45"/>
      <c r="I57" s="28"/>
      <c r="J57" s="28" t="s">
        <v>668</v>
      </c>
      <c r="K57" s="87" t="str">
        <f>DEC2HEX(BITLSHIFT(VLOOKUP(BITRSHIFT('Type 6 NetIDs'!$B57,21),'NetID-DevAddr formats'!$B$4:$L$11,6,FALSE),(32-VLOOKUP(BITRSHIFT('Type 6 NetIDs'!$B57,21),'NetID-DevAddr formats'!$B$4:$L$11,8,FALSE)))+BITLSHIFT(BITAND('Type 6 NetIDs'!$B57,HEX2DEC("1FFFFF")),VLOOKUP(BITRSHIFT('Type 6 NetIDs'!$B57,21),'NetID-DevAddr formats'!$B$4:$L$11,11,FALSE)),8)&amp;"/"&amp;32-VLOOKUP(BITRSHIFT('Type 6 NetIDs'!$B57,21),'NetID-DevAddr formats'!$B$4:$L$11,11,FALSE)</f>
        <v>FC00D000/22</v>
      </c>
      <c r="L57" s="10"/>
      <c r="M57" s="10"/>
      <c r="N57" s="10"/>
      <c r="O57" s="10"/>
      <c r="P57" s="10"/>
      <c r="Q57" s="10"/>
      <c r="R57" s="10"/>
      <c r="S57" s="10"/>
      <c r="T57" s="10"/>
      <c r="U57" s="10"/>
      <c r="V57" s="10"/>
      <c r="W57" s="10"/>
      <c r="X57" s="10"/>
      <c r="Y57" s="10"/>
      <c r="Z57" s="10"/>
      <c r="AA57" s="10"/>
      <c r="AB57" s="10"/>
      <c r="AC57" s="10"/>
      <c r="AD57" s="10"/>
      <c r="AE57" s="10"/>
    </row>
    <row r="58" ht="14.25" customHeight="1">
      <c r="A58" s="25" t="str">
        <f t="shared" si="1"/>
        <v>0xC00035</v>
      </c>
      <c r="B58" s="27" t="str">
        <f t="shared" si="3"/>
        <v>12582965</v>
      </c>
      <c r="C58" s="27" t="str">
        <f t="shared" si="2"/>
        <v>15b'000000000110101</v>
      </c>
      <c r="D58" s="28"/>
      <c r="E58" s="38" t="s">
        <v>56</v>
      </c>
      <c r="F58" s="28"/>
      <c r="G58" s="68"/>
      <c r="H58" s="45"/>
      <c r="I58" s="28"/>
      <c r="J58" s="28" t="s">
        <v>437</v>
      </c>
      <c r="K58" s="87" t="str">
        <f>DEC2HEX(BITLSHIFT(VLOOKUP(BITRSHIFT('Type 6 NetIDs'!$B58,21),'NetID-DevAddr formats'!$B$4:$L$11,6,FALSE),(32-VLOOKUP(BITRSHIFT('Type 6 NetIDs'!$B58,21),'NetID-DevAddr formats'!$B$4:$L$11,8,FALSE)))+BITLSHIFT(BITAND('Type 6 NetIDs'!$B58,HEX2DEC("1FFFFF")),VLOOKUP(BITRSHIFT('Type 6 NetIDs'!$B58,21),'NetID-DevAddr formats'!$B$4:$L$11,11,FALSE)),8)&amp;"/"&amp;32-VLOOKUP(BITRSHIFT('Type 6 NetIDs'!$B58,21),'NetID-DevAddr formats'!$B$4:$L$11,11,FALSE)</f>
        <v>FC00D400/22</v>
      </c>
      <c r="L58" s="10"/>
      <c r="M58" s="10"/>
      <c r="N58" s="10"/>
      <c r="O58" s="10"/>
      <c r="P58" s="10"/>
      <c r="Q58" s="10"/>
      <c r="R58" s="10"/>
      <c r="S58" s="10"/>
      <c r="T58" s="10"/>
      <c r="U58" s="10"/>
      <c r="V58" s="10"/>
      <c r="W58" s="10"/>
      <c r="X58" s="10"/>
      <c r="Y58" s="10"/>
      <c r="Z58" s="10"/>
      <c r="AA58" s="10"/>
      <c r="AB58" s="10"/>
      <c r="AC58" s="10"/>
      <c r="AD58" s="10"/>
      <c r="AE58" s="10"/>
    </row>
    <row r="59" ht="14.25" customHeight="1">
      <c r="A59" s="25" t="str">
        <f t="shared" si="1"/>
        <v>0xC00036</v>
      </c>
      <c r="B59" s="27" t="str">
        <f t="shared" si="3"/>
        <v>12582966</v>
      </c>
      <c r="C59" s="27" t="str">
        <f t="shared" si="2"/>
        <v>15b'000000000110110</v>
      </c>
      <c r="D59" s="28"/>
      <c r="E59" s="38" t="s">
        <v>56</v>
      </c>
      <c r="F59" s="28"/>
      <c r="G59" s="68"/>
      <c r="H59" s="45"/>
      <c r="I59" s="28"/>
      <c r="J59" s="28" t="s">
        <v>673</v>
      </c>
      <c r="K59" s="87" t="str">
        <f>DEC2HEX(BITLSHIFT(VLOOKUP(BITRSHIFT('Type 6 NetIDs'!$B59,21),'NetID-DevAddr formats'!$B$4:$L$11,6,FALSE),(32-VLOOKUP(BITRSHIFT('Type 6 NetIDs'!$B59,21),'NetID-DevAddr formats'!$B$4:$L$11,8,FALSE)))+BITLSHIFT(BITAND('Type 6 NetIDs'!$B59,HEX2DEC("1FFFFF")),VLOOKUP(BITRSHIFT('Type 6 NetIDs'!$B59,21),'NetID-DevAddr formats'!$B$4:$L$11,11,FALSE)),8)&amp;"/"&amp;32-VLOOKUP(BITRSHIFT('Type 6 NetIDs'!$B59,21),'NetID-DevAddr formats'!$B$4:$L$11,11,FALSE)</f>
        <v>FC00D800/22</v>
      </c>
      <c r="L59" s="10"/>
      <c r="M59" s="10"/>
      <c r="N59" s="10"/>
      <c r="O59" s="10"/>
      <c r="P59" s="10"/>
      <c r="Q59" s="10"/>
      <c r="R59" s="10"/>
      <c r="S59" s="10"/>
      <c r="T59" s="10"/>
      <c r="U59" s="10"/>
      <c r="V59" s="10"/>
      <c r="W59" s="10"/>
      <c r="X59" s="10"/>
      <c r="Y59" s="10"/>
      <c r="Z59" s="10"/>
      <c r="AA59" s="10"/>
      <c r="AB59" s="10"/>
      <c r="AC59" s="10"/>
      <c r="AD59" s="10"/>
      <c r="AE59" s="10"/>
    </row>
    <row r="60" ht="14.25" customHeight="1">
      <c r="A60" s="25" t="str">
        <f t="shared" si="1"/>
        <v>0xC00037</v>
      </c>
      <c r="B60" s="27" t="str">
        <f t="shared" si="3"/>
        <v>12582967</v>
      </c>
      <c r="C60" s="27" t="str">
        <f t="shared" si="2"/>
        <v>15b'000000000110111</v>
      </c>
      <c r="D60" s="28" t="s">
        <v>185</v>
      </c>
      <c r="E60" s="32" t="s">
        <v>676</v>
      </c>
      <c r="F60" s="28" t="s">
        <v>104</v>
      </c>
      <c r="G60" s="68">
        <v>43774.0</v>
      </c>
      <c r="H60" s="45" t="s">
        <v>677</v>
      </c>
      <c r="I60" s="28" t="s">
        <v>38</v>
      </c>
      <c r="J60" s="67"/>
      <c r="K60" s="87" t="str">
        <f>DEC2HEX(BITLSHIFT(VLOOKUP(BITRSHIFT('Type 6 NetIDs'!$B60,21),'NetID-DevAddr formats'!$B$4:$L$11,6,FALSE),(32-VLOOKUP(BITRSHIFT('Type 6 NetIDs'!$B60,21),'NetID-DevAddr formats'!$B$4:$L$11,8,FALSE)))+BITLSHIFT(BITAND('Type 6 NetIDs'!$B60,HEX2DEC("1FFFFF")),VLOOKUP(BITRSHIFT('Type 6 NetIDs'!$B60,21),'NetID-DevAddr formats'!$B$4:$L$11,11,FALSE)),8)&amp;"/"&amp;32-VLOOKUP(BITRSHIFT('Type 6 NetIDs'!$B60,21),'NetID-DevAddr formats'!$B$4:$L$11,11,FALSE)</f>
        <v>FC00DC00/22</v>
      </c>
      <c r="L60" s="10"/>
      <c r="M60" s="10"/>
      <c r="N60" s="10"/>
      <c r="O60" s="10"/>
      <c r="P60" s="10"/>
      <c r="Q60" s="10"/>
      <c r="R60" s="10"/>
      <c r="S60" s="10"/>
      <c r="T60" s="10"/>
      <c r="U60" s="10"/>
      <c r="V60" s="10"/>
      <c r="W60" s="10"/>
      <c r="X60" s="10"/>
      <c r="Y60" s="10"/>
      <c r="Z60" s="10"/>
      <c r="AA60" s="10"/>
      <c r="AB60" s="10"/>
      <c r="AC60" s="10"/>
      <c r="AD60" s="10"/>
      <c r="AE60" s="10"/>
    </row>
    <row r="61" ht="14.25" customHeight="1">
      <c r="A61" s="25" t="str">
        <f t="shared" si="1"/>
        <v>0xC00038</v>
      </c>
      <c r="B61" s="27" t="str">
        <f t="shared" si="3"/>
        <v>12582968</v>
      </c>
      <c r="C61" s="27" t="str">
        <f t="shared" si="2"/>
        <v>15b'000000000111000</v>
      </c>
      <c r="D61" s="28" t="s">
        <v>680</v>
      </c>
      <c r="E61" s="32" t="s">
        <v>681</v>
      </c>
      <c r="F61" s="28" t="s">
        <v>104</v>
      </c>
      <c r="G61" s="68">
        <v>43809.0</v>
      </c>
      <c r="H61" s="111" t="s">
        <v>682</v>
      </c>
      <c r="I61" s="28" t="s">
        <v>38</v>
      </c>
      <c r="J61" s="67"/>
      <c r="K61" s="87" t="str">
        <f>DEC2HEX(BITLSHIFT(VLOOKUP(BITRSHIFT('Type 6 NetIDs'!$B61,21),'NetID-DevAddr formats'!$B$4:$L$11,6,FALSE),(32-VLOOKUP(BITRSHIFT('Type 6 NetIDs'!$B61,21),'NetID-DevAddr formats'!$B$4:$L$11,8,FALSE)))+BITLSHIFT(BITAND('Type 6 NetIDs'!$B61,HEX2DEC("1FFFFF")),VLOOKUP(BITRSHIFT('Type 6 NetIDs'!$B61,21),'NetID-DevAddr formats'!$B$4:$L$11,11,FALSE)),8)&amp;"/"&amp;32-VLOOKUP(BITRSHIFT('Type 6 NetIDs'!$B61,21),'NetID-DevAddr formats'!$B$4:$L$11,11,FALSE)</f>
        <v>FC00E000/22</v>
      </c>
      <c r="L61" s="10"/>
      <c r="M61" s="10"/>
      <c r="N61" s="10"/>
      <c r="O61" s="10"/>
      <c r="P61" s="10"/>
      <c r="Q61" s="10"/>
      <c r="R61" s="10"/>
      <c r="S61" s="10"/>
      <c r="T61" s="10"/>
      <c r="U61" s="10"/>
      <c r="V61" s="10"/>
      <c r="W61" s="10"/>
      <c r="X61" s="10"/>
      <c r="Y61" s="10"/>
      <c r="Z61" s="10"/>
      <c r="AA61" s="10"/>
      <c r="AB61" s="10"/>
      <c r="AC61" s="10"/>
      <c r="AD61" s="10"/>
      <c r="AE61" s="10"/>
    </row>
    <row r="62" ht="14.25" customHeight="1">
      <c r="A62" s="25" t="str">
        <f t="shared" si="1"/>
        <v>0xC00039</v>
      </c>
      <c r="B62" s="27" t="str">
        <f t="shared" si="3"/>
        <v>12582969</v>
      </c>
      <c r="C62" s="27" t="str">
        <f t="shared" si="2"/>
        <v>15b'000000000111001</v>
      </c>
      <c r="D62" s="28" t="s">
        <v>34</v>
      </c>
      <c r="E62" s="32" t="s">
        <v>685</v>
      </c>
      <c r="F62" s="28" t="s">
        <v>187</v>
      </c>
      <c r="G62" s="68">
        <v>43882.0</v>
      </c>
      <c r="H62" s="45" t="s">
        <v>686</v>
      </c>
      <c r="I62" s="28" t="s">
        <v>379</v>
      </c>
      <c r="J62" s="67"/>
      <c r="K62" s="87" t="str">
        <f>DEC2HEX(BITLSHIFT(VLOOKUP(BITRSHIFT('Type 6 NetIDs'!$B62,21),'NetID-DevAddr formats'!$B$4:$L$11,6,FALSE),(32-VLOOKUP(BITRSHIFT('Type 6 NetIDs'!$B62,21),'NetID-DevAddr formats'!$B$4:$L$11,8,FALSE)))+BITLSHIFT(BITAND('Type 6 NetIDs'!$B62,HEX2DEC("1FFFFF")),VLOOKUP(BITRSHIFT('Type 6 NetIDs'!$B62,21),'NetID-DevAddr formats'!$B$4:$L$11,11,FALSE)),8)&amp;"/"&amp;32-VLOOKUP(BITRSHIFT('Type 6 NetIDs'!$B62,21),'NetID-DevAddr formats'!$B$4:$L$11,11,FALSE)</f>
        <v>FC00E400/22</v>
      </c>
      <c r="L62" s="10"/>
      <c r="M62" s="10"/>
      <c r="N62" s="10"/>
      <c r="O62" s="10"/>
      <c r="P62" s="10"/>
      <c r="Q62" s="10"/>
      <c r="R62" s="10"/>
      <c r="S62" s="10"/>
      <c r="T62" s="10"/>
      <c r="U62" s="10"/>
      <c r="V62" s="10"/>
      <c r="W62" s="10"/>
      <c r="X62" s="10"/>
      <c r="Y62" s="10"/>
      <c r="Z62" s="10"/>
      <c r="AA62" s="10"/>
      <c r="AB62" s="10"/>
      <c r="AC62" s="10"/>
      <c r="AD62" s="10"/>
      <c r="AE62" s="10"/>
    </row>
    <row r="63" ht="14.25" customHeight="1">
      <c r="A63" s="25" t="str">
        <f t="shared" si="1"/>
        <v>0xC0003A</v>
      </c>
      <c r="B63" s="27" t="str">
        <f t="shared" si="3"/>
        <v>12582970</v>
      </c>
      <c r="C63" s="27" t="str">
        <f t="shared" si="2"/>
        <v>15b'000000000111010</v>
      </c>
      <c r="D63" s="28"/>
      <c r="E63" s="38" t="s">
        <v>56</v>
      </c>
      <c r="F63" s="28"/>
      <c r="G63" s="68"/>
      <c r="H63" s="45"/>
      <c r="I63" s="28"/>
      <c r="J63" s="28" t="s">
        <v>689</v>
      </c>
      <c r="K63" s="87" t="str">
        <f>DEC2HEX(BITLSHIFT(VLOOKUP(BITRSHIFT('Type 6 NetIDs'!$B63,21),'NetID-DevAddr formats'!$B$4:$L$11,6,FALSE),(32-VLOOKUP(BITRSHIFT('Type 6 NetIDs'!$B63,21),'NetID-DevAddr formats'!$B$4:$L$11,8,FALSE)))+BITLSHIFT(BITAND('Type 6 NetIDs'!$B63,HEX2DEC("1FFFFF")),VLOOKUP(BITRSHIFT('Type 6 NetIDs'!$B63,21),'NetID-DevAddr formats'!$B$4:$L$11,11,FALSE)),8)&amp;"/"&amp;32-VLOOKUP(BITRSHIFT('Type 6 NetIDs'!$B63,21),'NetID-DevAddr formats'!$B$4:$L$11,11,FALSE)</f>
        <v>FC00E800/22</v>
      </c>
      <c r="L63" s="10"/>
      <c r="M63" s="10"/>
      <c r="N63" s="10"/>
      <c r="O63" s="10"/>
      <c r="P63" s="10"/>
      <c r="Q63" s="10"/>
      <c r="R63" s="10"/>
      <c r="S63" s="10"/>
      <c r="T63" s="10"/>
      <c r="U63" s="10"/>
      <c r="V63" s="10"/>
      <c r="W63" s="10"/>
      <c r="X63" s="10"/>
      <c r="Y63" s="10"/>
      <c r="Z63" s="10"/>
      <c r="AA63" s="10"/>
      <c r="AB63" s="10"/>
      <c r="AC63" s="10"/>
      <c r="AD63" s="10"/>
      <c r="AE63" s="10"/>
    </row>
    <row r="64" ht="14.25" customHeight="1">
      <c r="A64" s="25" t="str">
        <f t="shared" si="1"/>
        <v>0xC0003B</v>
      </c>
      <c r="B64" s="27" t="str">
        <f t="shared" si="3"/>
        <v>12582971</v>
      </c>
      <c r="C64" s="27" t="str">
        <f t="shared" si="2"/>
        <v>15b'000000000111011</v>
      </c>
      <c r="D64" s="28" t="s">
        <v>692</v>
      </c>
      <c r="E64" s="32" t="s">
        <v>693</v>
      </c>
      <c r="F64" s="28" t="s">
        <v>187</v>
      </c>
      <c r="G64" s="68">
        <v>43938.0</v>
      </c>
      <c r="H64" s="45" t="s">
        <v>694</v>
      </c>
      <c r="I64" s="28" t="s">
        <v>38</v>
      </c>
      <c r="J64" s="67"/>
      <c r="K64" s="87" t="str">
        <f>DEC2HEX(BITLSHIFT(VLOOKUP(BITRSHIFT('Type 6 NetIDs'!$B64,21),'NetID-DevAddr formats'!$B$4:$L$11,6,FALSE),(32-VLOOKUP(BITRSHIFT('Type 6 NetIDs'!$B64,21),'NetID-DevAddr formats'!$B$4:$L$11,8,FALSE)))+BITLSHIFT(BITAND('Type 6 NetIDs'!$B64,HEX2DEC("1FFFFF")),VLOOKUP(BITRSHIFT('Type 6 NetIDs'!$B64,21),'NetID-DevAddr formats'!$B$4:$L$11,11,FALSE)),8)&amp;"/"&amp;32-VLOOKUP(BITRSHIFT('Type 6 NetIDs'!$B64,21),'NetID-DevAddr formats'!$B$4:$L$11,11,FALSE)</f>
        <v>FC00EC00/22</v>
      </c>
      <c r="L64" s="10"/>
      <c r="M64" s="10"/>
      <c r="N64" s="10"/>
      <c r="O64" s="10"/>
      <c r="P64" s="10"/>
      <c r="Q64" s="10"/>
      <c r="R64" s="10"/>
      <c r="S64" s="10"/>
      <c r="T64" s="10"/>
      <c r="U64" s="10"/>
      <c r="V64" s="10"/>
      <c r="W64" s="10"/>
      <c r="X64" s="10"/>
      <c r="Y64" s="10"/>
      <c r="Z64" s="10"/>
      <c r="AA64" s="10"/>
      <c r="AB64" s="10"/>
      <c r="AC64" s="10"/>
      <c r="AD64" s="10"/>
      <c r="AE64" s="10"/>
    </row>
    <row r="65" ht="14.25" customHeight="1">
      <c r="A65" s="25" t="str">
        <f t="shared" si="1"/>
        <v>0xC0003C</v>
      </c>
      <c r="B65" s="27" t="str">
        <f t="shared" si="3"/>
        <v>12582972</v>
      </c>
      <c r="C65" s="27" t="str">
        <f t="shared" si="2"/>
        <v>15b'000000000111100</v>
      </c>
      <c r="D65" s="28" t="s">
        <v>34</v>
      </c>
      <c r="E65" s="32" t="s">
        <v>447</v>
      </c>
      <c r="F65" s="28" t="s">
        <v>45</v>
      </c>
      <c r="G65" s="68">
        <v>43941.0</v>
      </c>
      <c r="H65" s="45" t="s">
        <v>448</v>
      </c>
      <c r="I65" s="28" t="s">
        <v>379</v>
      </c>
      <c r="J65" s="67"/>
      <c r="K65" s="87" t="str">
        <f>DEC2HEX(BITLSHIFT(VLOOKUP(BITRSHIFT('Type 6 NetIDs'!$B65,21),'NetID-DevAddr formats'!$B$4:$L$11,6,FALSE),(32-VLOOKUP(BITRSHIFT('Type 6 NetIDs'!$B65,21),'NetID-DevAddr formats'!$B$4:$L$11,8,FALSE)))+BITLSHIFT(BITAND('Type 6 NetIDs'!$B65,HEX2DEC("1FFFFF")),VLOOKUP(BITRSHIFT('Type 6 NetIDs'!$B65,21),'NetID-DevAddr formats'!$B$4:$L$11,11,FALSE)),8)&amp;"/"&amp;32-VLOOKUP(BITRSHIFT('Type 6 NetIDs'!$B65,21),'NetID-DevAddr formats'!$B$4:$L$11,11,FALSE)</f>
        <v>FC00F000/22</v>
      </c>
      <c r="L65" s="10"/>
      <c r="M65" s="10"/>
      <c r="N65" s="10"/>
      <c r="O65" s="10"/>
      <c r="P65" s="10"/>
      <c r="Q65" s="10"/>
      <c r="R65" s="10"/>
      <c r="S65" s="10"/>
      <c r="T65" s="10"/>
      <c r="U65" s="10"/>
      <c r="V65" s="10"/>
      <c r="W65" s="10"/>
      <c r="X65" s="10"/>
      <c r="Y65" s="10"/>
      <c r="Z65" s="10"/>
      <c r="AA65" s="10"/>
      <c r="AB65" s="10"/>
      <c r="AC65" s="10"/>
      <c r="AD65" s="10"/>
      <c r="AE65" s="10"/>
    </row>
    <row r="66" ht="14.25" customHeight="1">
      <c r="A66" s="25" t="str">
        <f t="shared" si="1"/>
        <v>0xC0003D</v>
      </c>
      <c r="B66" s="27" t="str">
        <f t="shared" si="3"/>
        <v>12582973</v>
      </c>
      <c r="C66" s="27" t="str">
        <f t="shared" si="2"/>
        <v>15b'000000000111101</v>
      </c>
      <c r="D66" s="28" t="s">
        <v>699</v>
      </c>
      <c r="E66" s="32" t="s">
        <v>700</v>
      </c>
      <c r="F66" s="28" t="s">
        <v>701</v>
      </c>
      <c r="G66" s="68">
        <v>43962.0</v>
      </c>
      <c r="H66" s="45" t="s">
        <v>702</v>
      </c>
      <c r="I66" s="28" t="s">
        <v>38</v>
      </c>
      <c r="J66" s="67"/>
      <c r="K66" s="87" t="str">
        <f>DEC2HEX(BITLSHIFT(VLOOKUP(BITRSHIFT('Type 6 NetIDs'!$B66,21),'NetID-DevAddr formats'!$B$4:$L$11,6,FALSE),(32-VLOOKUP(BITRSHIFT('Type 6 NetIDs'!$B66,21),'NetID-DevAddr formats'!$B$4:$L$11,8,FALSE)))+BITLSHIFT(BITAND('Type 6 NetIDs'!$B66,HEX2DEC("1FFFFF")),VLOOKUP(BITRSHIFT('Type 6 NetIDs'!$B66,21),'NetID-DevAddr formats'!$B$4:$L$11,11,FALSE)),8)&amp;"/"&amp;32-VLOOKUP(BITRSHIFT('Type 6 NetIDs'!$B66,21),'NetID-DevAddr formats'!$B$4:$L$11,11,FALSE)</f>
        <v>FC00F400/22</v>
      </c>
      <c r="L66" s="10"/>
      <c r="M66" s="10"/>
      <c r="N66" s="10"/>
      <c r="O66" s="10"/>
      <c r="P66" s="10"/>
      <c r="Q66" s="10"/>
      <c r="R66" s="10"/>
      <c r="S66" s="10"/>
      <c r="T66" s="10"/>
      <c r="U66" s="10"/>
      <c r="V66" s="10"/>
      <c r="W66" s="10"/>
      <c r="X66" s="10"/>
      <c r="Y66" s="10"/>
      <c r="Z66" s="10"/>
      <c r="AA66" s="10"/>
      <c r="AB66" s="10"/>
      <c r="AC66" s="10"/>
      <c r="AD66" s="10"/>
      <c r="AE66" s="10"/>
    </row>
    <row r="67" ht="14.25" customHeight="1">
      <c r="A67" s="25" t="str">
        <f t="shared" si="1"/>
        <v>0xC0003E</v>
      </c>
      <c r="B67" s="27" t="str">
        <f t="shared" si="3"/>
        <v>12582974</v>
      </c>
      <c r="C67" s="27" t="str">
        <f t="shared" si="2"/>
        <v>15b'000000000111110</v>
      </c>
      <c r="D67" s="28" t="s">
        <v>705</v>
      </c>
      <c r="E67" s="32" t="s">
        <v>706</v>
      </c>
      <c r="F67" s="28" t="s">
        <v>104</v>
      </c>
      <c r="G67" s="68">
        <v>43985.0</v>
      </c>
      <c r="H67" s="45" t="s">
        <v>707</v>
      </c>
      <c r="I67" s="28" t="s">
        <v>38</v>
      </c>
      <c r="J67" s="67"/>
      <c r="K67" s="87" t="str">
        <f>DEC2HEX(BITLSHIFT(VLOOKUP(BITRSHIFT('Type 6 NetIDs'!$B67,21),'NetID-DevAddr formats'!$B$4:$L$11,6,FALSE),(32-VLOOKUP(BITRSHIFT('Type 6 NetIDs'!$B67,21),'NetID-DevAddr formats'!$B$4:$L$11,8,FALSE)))+BITLSHIFT(BITAND('Type 6 NetIDs'!$B67,HEX2DEC("1FFFFF")),VLOOKUP(BITRSHIFT('Type 6 NetIDs'!$B67,21),'NetID-DevAddr formats'!$B$4:$L$11,11,FALSE)),8)&amp;"/"&amp;32-VLOOKUP(BITRSHIFT('Type 6 NetIDs'!$B67,21),'NetID-DevAddr formats'!$B$4:$L$11,11,FALSE)</f>
        <v>FC00F800/22</v>
      </c>
      <c r="L67" s="10"/>
      <c r="M67" s="10"/>
      <c r="N67" s="10"/>
      <c r="O67" s="10"/>
      <c r="P67" s="10"/>
      <c r="Q67" s="10"/>
      <c r="R67" s="10"/>
      <c r="S67" s="10"/>
      <c r="T67" s="10"/>
      <c r="U67" s="10"/>
      <c r="V67" s="10"/>
      <c r="W67" s="10"/>
      <c r="X67" s="10"/>
      <c r="Y67" s="10"/>
      <c r="Z67" s="10"/>
      <c r="AA67" s="10"/>
      <c r="AB67" s="10"/>
      <c r="AC67" s="10"/>
      <c r="AD67" s="10"/>
      <c r="AE67" s="10"/>
    </row>
    <row r="68" ht="14.25" customHeight="1">
      <c r="A68" s="25" t="str">
        <f t="shared" si="1"/>
        <v>0xC0003F</v>
      </c>
      <c r="B68" s="27" t="str">
        <f t="shared" si="3"/>
        <v>12582975</v>
      </c>
      <c r="C68" s="27" t="str">
        <f t="shared" si="2"/>
        <v>15b'000000000111111</v>
      </c>
      <c r="D68" s="28" t="s">
        <v>710</v>
      </c>
      <c r="E68" s="32" t="s">
        <v>711</v>
      </c>
      <c r="F68" s="28" t="s">
        <v>187</v>
      </c>
      <c r="G68" s="68">
        <v>44061.0</v>
      </c>
      <c r="H68" s="45" t="s">
        <v>712</v>
      </c>
      <c r="I68" s="28" t="s">
        <v>38</v>
      </c>
      <c r="J68" s="67"/>
      <c r="K68" s="87" t="str">
        <f>DEC2HEX(BITLSHIFT(VLOOKUP(BITRSHIFT('Type 6 NetIDs'!$B68,21),'NetID-DevAddr formats'!$B$4:$L$11,6,FALSE),(32-VLOOKUP(BITRSHIFT('Type 6 NetIDs'!$B68,21),'NetID-DevAddr formats'!$B$4:$L$11,8,FALSE)))+BITLSHIFT(BITAND('Type 6 NetIDs'!$B68,HEX2DEC("1FFFFF")),VLOOKUP(BITRSHIFT('Type 6 NetIDs'!$B68,21),'NetID-DevAddr formats'!$B$4:$L$11,11,FALSE)),8)&amp;"/"&amp;32-VLOOKUP(BITRSHIFT('Type 6 NetIDs'!$B68,21),'NetID-DevAddr formats'!$B$4:$L$11,11,FALSE)</f>
        <v>FC00FC00/22</v>
      </c>
      <c r="L68" s="10"/>
      <c r="M68" s="10"/>
      <c r="N68" s="10"/>
      <c r="O68" s="10"/>
      <c r="P68" s="10"/>
      <c r="Q68" s="10"/>
      <c r="R68" s="10"/>
      <c r="S68" s="10"/>
      <c r="T68" s="10"/>
      <c r="U68" s="10"/>
      <c r="V68" s="10"/>
      <c r="W68" s="10"/>
      <c r="X68" s="10"/>
      <c r="Y68" s="10"/>
      <c r="Z68" s="10"/>
      <c r="AA68" s="10"/>
      <c r="AB68" s="10"/>
      <c r="AC68" s="10"/>
      <c r="AD68" s="10"/>
      <c r="AE68" s="10"/>
    </row>
    <row r="69" ht="14.25" customHeight="1">
      <c r="A69" s="25" t="str">
        <f t="shared" si="1"/>
        <v>0xC00040</v>
      </c>
      <c r="B69" s="27" t="str">
        <f t="shared" si="3"/>
        <v>12582976</v>
      </c>
      <c r="C69" s="27" t="str">
        <f t="shared" si="2"/>
        <v>15b'000000001000000</v>
      </c>
      <c r="D69" s="28" t="s">
        <v>715</v>
      </c>
      <c r="E69" s="32" t="s">
        <v>716</v>
      </c>
      <c r="F69" s="28" t="s">
        <v>104</v>
      </c>
      <c r="G69" s="68">
        <v>44061.0</v>
      </c>
      <c r="H69" s="45" t="s">
        <v>717</v>
      </c>
      <c r="I69" s="28" t="s">
        <v>38</v>
      </c>
      <c r="J69" s="67"/>
      <c r="K69" s="87" t="str">
        <f>DEC2HEX(BITLSHIFT(VLOOKUP(BITRSHIFT('Type 6 NetIDs'!$B69,21),'NetID-DevAddr formats'!$B$4:$L$11,6,FALSE),(32-VLOOKUP(BITRSHIFT('Type 6 NetIDs'!$B69,21),'NetID-DevAddr formats'!$B$4:$L$11,8,FALSE)))+BITLSHIFT(BITAND('Type 6 NetIDs'!$B69,HEX2DEC("1FFFFF")),VLOOKUP(BITRSHIFT('Type 6 NetIDs'!$B69,21),'NetID-DevAddr formats'!$B$4:$L$11,11,FALSE)),8)&amp;"/"&amp;32-VLOOKUP(BITRSHIFT('Type 6 NetIDs'!$B69,21),'NetID-DevAddr formats'!$B$4:$L$11,11,FALSE)</f>
        <v>FC010000/22</v>
      </c>
      <c r="L69" s="10"/>
      <c r="M69" s="10"/>
      <c r="N69" s="10"/>
      <c r="O69" s="10"/>
      <c r="P69" s="10"/>
      <c r="Q69" s="10"/>
      <c r="R69" s="10"/>
      <c r="S69" s="10"/>
      <c r="T69" s="10"/>
      <c r="U69" s="10"/>
      <c r="V69" s="10"/>
      <c r="W69" s="10"/>
      <c r="X69" s="10"/>
      <c r="Y69" s="10"/>
      <c r="Z69" s="10"/>
      <c r="AA69" s="10"/>
      <c r="AB69" s="10"/>
      <c r="AC69" s="10"/>
      <c r="AD69" s="10"/>
      <c r="AE69" s="10"/>
    </row>
    <row r="70" ht="14.25" customHeight="1">
      <c r="A70" s="25" t="str">
        <f t="shared" si="1"/>
        <v>0xC00041</v>
      </c>
      <c r="B70" s="27" t="str">
        <f t="shared" si="3"/>
        <v>12582977</v>
      </c>
      <c r="C70" s="27" t="str">
        <f t="shared" si="2"/>
        <v>15b'000000001000001</v>
      </c>
      <c r="D70" s="28" t="s">
        <v>34</v>
      </c>
      <c r="E70" s="32" t="s">
        <v>720</v>
      </c>
      <c r="F70" s="28" t="s">
        <v>701</v>
      </c>
      <c r="G70" s="68">
        <v>44109.0</v>
      </c>
      <c r="H70" s="45" t="s">
        <v>721</v>
      </c>
      <c r="I70" s="28" t="s">
        <v>38</v>
      </c>
      <c r="J70" s="67"/>
      <c r="K70" s="87" t="str">
        <f>DEC2HEX(BITLSHIFT(VLOOKUP(BITRSHIFT('Type 6 NetIDs'!$B70,21),'NetID-DevAddr formats'!$B$4:$L$11,6,FALSE),(32-VLOOKUP(BITRSHIFT('Type 6 NetIDs'!$B70,21),'NetID-DevAddr formats'!$B$4:$L$11,8,FALSE)))+BITLSHIFT(BITAND('Type 6 NetIDs'!$B70,HEX2DEC("1FFFFF")),VLOOKUP(BITRSHIFT('Type 6 NetIDs'!$B70,21),'NetID-DevAddr formats'!$B$4:$L$11,11,FALSE)),8)&amp;"/"&amp;32-VLOOKUP(BITRSHIFT('Type 6 NetIDs'!$B70,21),'NetID-DevAddr formats'!$B$4:$L$11,11,FALSE)</f>
        <v>FC010400/22</v>
      </c>
      <c r="L70" s="10"/>
      <c r="M70" s="10"/>
      <c r="N70" s="10"/>
      <c r="O70" s="10"/>
      <c r="P70" s="10"/>
      <c r="Q70" s="10"/>
      <c r="R70" s="10"/>
      <c r="S70" s="10"/>
      <c r="T70" s="10"/>
      <c r="U70" s="10"/>
      <c r="V70" s="10"/>
      <c r="W70" s="10"/>
      <c r="X70" s="10"/>
      <c r="Y70" s="10"/>
      <c r="Z70" s="10"/>
      <c r="AA70" s="10"/>
      <c r="AB70" s="10"/>
      <c r="AC70" s="10"/>
      <c r="AD70" s="10"/>
      <c r="AE70" s="10"/>
    </row>
    <row r="71" ht="14.25" customHeight="1">
      <c r="A71" s="25" t="str">
        <f t="shared" si="1"/>
        <v>0xC00042</v>
      </c>
      <c r="B71" s="27" t="str">
        <f t="shared" si="3"/>
        <v>12582978</v>
      </c>
      <c r="C71" s="27" t="str">
        <f t="shared" si="2"/>
        <v>15b'000000001000010</v>
      </c>
      <c r="D71" s="28" t="s">
        <v>724</v>
      </c>
      <c r="E71" s="32" t="s">
        <v>725</v>
      </c>
      <c r="F71" s="28" t="s">
        <v>104</v>
      </c>
      <c r="G71" s="68">
        <v>44134.0</v>
      </c>
      <c r="H71" s="45" t="s">
        <v>726</v>
      </c>
      <c r="I71" s="28" t="s">
        <v>38</v>
      </c>
      <c r="J71" s="67"/>
      <c r="K71" s="87" t="str">
        <f>DEC2HEX(BITLSHIFT(VLOOKUP(BITRSHIFT('Type 6 NetIDs'!$B71,21),'NetID-DevAddr formats'!$B$4:$L$11,6,FALSE),(32-VLOOKUP(BITRSHIFT('Type 6 NetIDs'!$B71,21),'NetID-DevAddr formats'!$B$4:$L$11,8,FALSE)))+BITLSHIFT(BITAND('Type 6 NetIDs'!$B71,HEX2DEC("1FFFFF")),VLOOKUP(BITRSHIFT('Type 6 NetIDs'!$B71,21),'NetID-DevAddr formats'!$B$4:$L$11,11,FALSE)),8)&amp;"/"&amp;32-VLOOKUP(BITRSHIFT('Type 6 NetIDs'!$B71,21),'NetID-DevAddr formats'!$B$4:$L$11,11,FALSE)</f>
        <v>FC010800/22</v>
      </c>
      <c r="L71" s="10"/>
      <c r="M71" s="10"/>
      <c r="N71" s="10"/>
      <c r="O71" s="10"/>
      <c r="P71" s="10"/>
      <c r="Q71" s="10"/>
      <c r="R71" s="10"/>
      <c r="S71" s="10"/>
      <c r="T71" s="10"/>
      <c r="U71" s="10"/>
      <c r="V71" s="10"/>
      <c r="W71" s="10"/>
      <c r="X71" s="10"/>
      <c r="Y71" s="10"/>
      <c r="Z71" s="10"/>
      <c r="AA71" s="10"/>
      <c r="AB71" s="10"/>
      <c r="AC71" s="10"/>
      <c r="AD71" s="10"/>
      <c r="AE71" s="10"/>
    </row>
    <row r="72" ht="14.25" customHeight="1">
      <c r="A72" s="25" t="str">
        <f t="shared" si="1"/>
        <v>0xC00043</v>
      </c>
      <c r="B72" s="27" t="str">
        <f t="shared" si="3"/>
        <v>12582979</v>
      </c>
      <c r="C72" s="27" t="str">
        <f t="shared" si="2"/>
        <v>15b'000000001000011</v>
      </c>
      <c r="D72" s="28" t="s">
        <v>34</v>
      </c>
      <c r="E72" s="28" t="s">
        <v>729</v>
      </c>
      <c r="F72" s="28" t="s">
        <v>187</v>
      </c>
      <c r="G72" s="68">
        <v>44140.0</v>
      </c>
      <c r="H72" s="45" t="s">
        <v>730</v>
      </c>
      <c r="I72" s="28" t="s">
        <v>38</v>
      </c>
      <c r="J72" s="67"/>
      <c r="K72" s="87" t="str">
        <f>DEC2HEX(BITLSHIFT(VLOOKUP(BITRSHIFT('Type 6 NetIDs'!$B72,21),'NetID-DevAddr formats'!$B$4:$L$11,6,FALSE),(32-VLOOKUP(BITRSHIFT('Type 6 NetIDs'!$B72,21),'NetID-DevAddr formats'!$B$4:$L$11,8,FALSE)))+BITLSHIFT(BITAND('Type 6 NetIDs'!$B72,HEX2DEC("1FFFFF")),VLOOKUP(BITRSHIFT('Type 6 NetIDs'!$B72,21),'NetID-DevAddr formats'!$B$4:$L$11,11,FALSE)),8)&amp;"/"&amp;32-VLOOKUP(BITRSHIFT('Type 6 NetIDs'!$B72,21),'NetID-DevAddr formats'!$B$4:$L$11,11,FALSE)</f>
        <v>FC010C00/22</v>
      </c>
      <c r="L72" s="10"/>
      <c r="M72" s="10"/>
      <c r="N72" s="10"/>
      <c r="O72" s="10"/>
      <c r="P72" s="10"/>
      <c r="Q72" s="10"/>
      <c r="R72" s="10"/>
      <c r="S72" s="10"/>
      <c r="T72" s="10"/>
      <c r="U72" s="10"/>
      <c r="V72" s="10"/>
      <c r="W72" s="10"/>
      <c r="X72" s="10"/>
      <c r="Y72" s="10"/>
      <c r="Z72" s="10"/>
      <c r="AA72" s="10"/>
      <c r="AB72" s="10"/>
      <c r="AC72" s="10"/>
      <c r="AD72" s="10"/>
      <c r="AE72" s="10"/>
    </row>
    <row r="73" ht="14.25" customHeight="1">
      <c r="A73" s="25" t="str">
        <f t="shared" si="1"/>
        <v>0xC00044</v>
      </c>
      <c r="B73" s="27" t="str">
        <f t="shared" si="3"/>
        <v>12582980</v>
      </c>
      <c r="C73" s="27" t="str">
        <f t="shared" si="2"/>
        <v>15b'000000001000100</v>
      </c>
      <c r="D73" s="28" t="s">
        <v>34</v>
      </c>
      <c r="E73" s="28" t="s">
        <v>733</v>
      </c>
      <c r="F73" s="28" t="s">
        <v>104</v>
      </c>
      <c r="G73" s="68">
        <v>44152.0</v>
      </c>
      <c r="H73" s="45" t="s">
        <v>734</v>
      </c>
      <c r="I73" s="28" t="s">
        <v>38</v>
      </c>
      <c r="J73" s="67"/>
      <c r="K73" s="87" t="str">
        <f>DEC2HEX(BITLSHIFT(VLOOKUP(BITRSHIFT('Type 6 NetIDs'!$B73,21),'NetID-DevAddr formats'!$B$4:$L$11,6,FALSE),(32-VLOOKUP(BITRSHIFT('Type 6 NetIDs'!$B73,21),'NetID-DevAddr formats'!$B$4:$L$11,8,FALSE)))+BITLSHIFT(BITAND('Type 6 NetIDs'!$B73,HEX2DEC("1FFFFF")),VLOOKUP(BITRSHIFT('Type 6 NetIDs'!$B73,21),'NetID-DevAddr formats'!$B$4:$L$11,11,FALSE)),8)&amp;"/"&amp;32-VLOOKUP(BITRSHIFT('Type 6 NetIDs'!$B73,21),'NetID-DevAddr formats'!$B$4:$L$11,11,FALSE)</f>
        <v>FC011000/22</v>
      </c>
      <c r="L73" s="10"/>
      <c r="M73" s="10"/>
      <c r="N73" s="10"/>
      <c r="O73" s="10"/>
      <c r="P73" s="10"/>
      <c r="Q73" s="10"/>
      <c r="R73" s="10"/>
      <c r="S73" s="10"/>
      <c r="T73" s="10"/>
      <c r="U73" s="10"/>
      <c r="V73" s="10"/>
      <c r="W73" s="10"/>
      <c r="X73" s="10"/>
      <c r="Y73" s="10"/>
      <c r="Z73" s="10"/>
      <c r="AA73" s="10"/>
      <c r="AB73" s="10"/>
      <c r="AC73" s="10"/>
      <c r="AD73" s="10"/>
      <c r="AE73" s="10"/>
    </row>
    <row r="74" ht="14.25" customHeight="1">
      <c r="A74" s="25" t="str">
        <f t="shared" si="1"/>
        <v>0xC00045</v>
      </c>
      <c r="B74" s="27" t="str">
        <f t="shared" si="3"/>
        <v>12582981</v>
      </c>
      <c r="C74" s="27" t="str">
        <f t="shared" si="2"/>
        <v>15b'000000001000101</v>
      </c>
      <c r="D74" s="28" t="s">
        <v>43</v>
      </c>
      <c r="E74" s="28" t="s">
        <v>737</v>
      </c>
      <c r="F74" s="28" t="s">
        <v>104</v>
      </c>
      <c r="G74" s="68">
        <v>44165.0</v>
      </c>
      <c r="H74" s="45" t="s">
        <v>738</v>
      </c>
      <c r="I74" s="28" t="s">
        <v>38</v>
      </c>
      <c r="J74" s="67"/>
      <c r="K74" s="87" t="str">
        <f>DEC2HEX(BITLSHIFT(VLOOKUP(BITRSHIFT('Type 6 NetIDs'!$B74,21),'NetID-DevAddr formats'!$B$4:$L$11,6,FALSE),(32-VLOOKUP(BITRSHIFT('Type 6 NetIDs'!$B74,21),'NetID-DevAddr formats'!$B$4:$L$11,8,FALSE)))+BITLSHIFT(BITAND('Type 6 NetIDs'!$B74,HEX2DEC("1FFFFF")),VLOOKUP(BITRSHIFT('Type 6 NetIDs'!$B74,21),'NetID-DevAddr formats'!$B$4:$L$11,11,FALSE)),8)&amp;"/"&amp;32-VLOOKUP(BITRSHIFT('Type 6 NetIDs'!$B74,21),'NetID-DevAddr formats'!$B$4:$L$11,11,FALSE)</f>
        <v>FC011400/22</v>
      </c>
      <c r="L74" s="10"/>
      <c r="M74" s="10"/>
      <c r="N74" s="10"/>
      <c r="O74" s="10"/>
      <c r="P74" s="10"/>
      <c r="Q74" s="10"/>
      <c r="R74" s="10"/>
      <c r="S74" s="10"/>
      <c r="T74" s="10"/>
      <c r="U74" s="10"/>
      <c r="V74" s="10"/>
      <c r="W74" s="10"/>
      <c r="X74" s="10"/>
      <c r="Y74" s="10"/>
      <c r="Z74" s="10"/>
      <c r="AA74" s="10"/>
      <c r="AB74" s="10"/>
      <c r="AC74" s="10"/>
      <c r="AD74" s="10"/>
      <c r="AE74" s="10"/>
    </row>
    <row r="75" ht="14.25" customHeight="1">
      <c r="A75" s="25" t="str">
        <f t="shared" si="1"/>
        <v>0xC00046</v>
      </c>
      <c r="B75" s="27" t="str">
        <f t="shared" si="3"/>
        <v>12582982</v>
      </c>
      <c r="C75" s="27" t="str">
        <f t="shared" si="2"/>
        <v>15b'000000001000110</v>
      </c>
      <c r="D75" s="28" t="s">
        <v>741</v>
      </c>
      <c r="E75" s="28" t="s">
        <v>742</v>
      </c>
      <c r="F75" s="28" t="s">
        <v>104</v>
      </c>
      <c r="G75" s="68">
        <v>44249.0</v>
      </c>
      <c r="H75" s="45" t="s">
        <v>743</v>
      </c>
      <c r="I75" s="28" t="s">
        <v>38</v>
      </c>
      <c r="J75" s="67"/>
      <c r="K75" s="87" t="str">
        <f>DEC2HEX(BITLSHIFT(VLOOKUP(BITRSHIFT('Type 6 NetIDs'!$B75,21),'NetID-DevAddr formats'!$B$4:$L$11,6,FALSE),(32-VLOOKUP(BITRSHIFT('Type 6 NetIDs'!$B75,21),'NetID-DevAddr formats'!$B$4:$L$11,8,FALSE)))+BITLSHIFT(BITAND('Type 6 NetIDs'!$B75,HEX2DEC("1FFFFF")),VLOOKUP(BITRSHIFT('Type 6 NetIDs'!$B75,21),'NetID-DevAddr formats'!$B$4:$L$11,11,FALSE)),8)&amp;"/"&amp;32-VLOOKUP(BITRSHIFT('Type 6 NetIDs'!$B75,21),'NetID-DevAddr formats'!$B$4:$L$11,11,FALSE)</f>
        <v>FC011800/22</v>
      </c>
      <c r="L75" s="10"/>
      <c r="M75" s="10"/>
      <c r="N75" s="10"/>
      <c r="O75" s="10"/>
      <c r="P75" s="10"/>
      <c r="Q75" s="10"/>
      <c r="R75" s="10"/>
      <c r="S75" s="10"/>
      <c r="T75" s="10"/>
      <c r="U75" s="10"/>
      <c r="V75" s="10"/>
      <c r="W75" s="10"/>
      <c r="X75" s="10"/>
      <c r="Y75" s="10"/>
      <c r="Z75" s="10"/>
      <c r="AA75" s="10"/>
      <c r="AB75" s="10"/>
      <c r="AC75" s="10"/>
      <c r="AD75" s="10"/>
      <c r="AE75" s="10"/>
    </row>
    <row r="76" ht="14.25" customHeight="1">
      <c r="A76" s="25" t="str">
        <f t="shared" si="1"/>
        <v>0xC00047</v>
      </c>
      <c r="B76" s="27" t="str">
        <f t="shared" si="3"/>
        <v>12582983</v>
      </c>
      <c r="C76" s="27" t="str">
        <f t="shared" si="2"/>
        <v>15b'000000001000111</v>
      </c>
      <c r="D76" s="28" t="s">
        <v>34</v>
      </c>
      <c r="E76" s="28" t="s">
        <v>746</v>
      </c>
      <c r="F76" s="28" t="s">
        <v>104</v>
      </c>
      <c r="G76" s="68">
        <v>44340.0</v>
      </c>
      <c r="H76" s="45" t="s">
        <v>747</v>
      </c>
      <c r="I76" s="28" t="s">
        <v>38</v>
      </c>
      <c r="J76" s="28"/>
      <c r="K76" s="87" t="str">
        <f>DEC2HEX(BITLSHIFT(VLOOKUP(BITRSHIFT('Type 6 NetIDs'!$B76,21),'NetID-DevAddr formats'!$B$4:$L$11,6,FALSE),(32-VLOOKUP(BITRSHIFT('Type 6 NetIDs'!$B76,21),'NetID-DevAddr formats'!$B$4:$L$11,8,FALSE)))+BITLSHIFT(BITAND('Type 6 NetIDs'!$B76,HEX2DEC("1FFFFF")),VLOOKUP(BITRSHIFT('Type 6 NetIDs'!$B76,21),'NetID-DevAddr formats'!$B$4:$L$11,11,FALSE)),8)&amp;"/"&amp;32-VLOOKUP(BITRSHIFT('Type 6 NetIDs'!$B76,21),'NetID-DevAddr formats'!$B$4:$L$11,11,FALSE)</f>
        <v>FC011C00/22</v>
      </c>
      <c r="L76" s="10"/>
      <c r="M76" s="10"/>
      <c r="N76" s="10"/>
      <c r="O76" s="10"/>
      <c r="P76" s="10"/>
      <c r="Q76" s="10"/>
      <c r="R76" s="10"/>
      <c r="S76" s="10"/>
      <c r="T76" s="10"/>
      <c r="U76" s="10"/>
      <c r="V76" s="10"/>
      <c r="W76" s="10"/>
      <c r="X76" s="10"/>
      <c r="Y76" s="10"/>
      <c r="Z76" s="10"/>
      <c r="AA76" s="10"/>
      <c r="AB76" s="10"/>
      <c r="AC76" s="10"/>
      <c r="AD76" s="10"/>
      <c r="AE76" s="10"/>
    </row>
    <row r="77" ht="14.25" customHeight="1">
      <c r="A77" s="25" t="str">
        <f t="shared" si="1"/>
        <v>0xC00048</v>
      </c>
      <c r="B77" s="27" t="str">
        <f t="shared" si="3"/>
        <v>12582984</v>
      </c>
      <c r="C77" s="27" t="str">
        <f t="shared" si="2"/>
        <v>15b'000000001001000</v>
      </c>
      <c r="D77" s="28" t="s">
        <v>750</v>
      </c>
      <c r="E77" s="28" t="s">
        <v>751</v>
      </c>
      <c r="F77" s="28" t="s">
        <v>104</v>
      </c>
      <c r="G77" s="68">
        <v>44340.0</v>
      </c>
      <c r="H77" s="45" t="s">
        <v>752</v>
      </c>
      <c r="I77" s="28" t="s">
        <v>38</v>
      </c>
      <c r="J77" s="67"/>
      <c r="K77" s="87" t="str">
        <f>DEC2HEX(BITLSHIFT(VLOOKUP(BITRSHIFT('Type 6 NetIDs'!$B77,21),'NetID-DevAddr formats'!$B$4:$L$11,6,FALSE),(32-VLOOKUP(BITRSHIFT('Type 6 NetIDs'!$B77,21),'NetID-DevAddr formats'!$B$4:$L$11,8,FALSE)))+BITLSHIFT(BITAND('Type 6 NetIDs'!$B77,HEX2DEC("1FFFFF")),VLOOKUP(BITRSHIFT('Type 6 NetIDs'!$B77,21),'NetID-DevAddr formats'!$B$4:$L$11,11,FALSE)),8)&amp;"/"&amp;32-VLOOKUP(BITRSHIFT('Type 6 NetIDs'!$B77,21),'NetID-DevAddr formats'!$B$4:$L$11,11,FALSE)</f>
        <v>FC012000/22</v>
      </c>
      <c r="L77" s="10"/>
      <c r="M77" s="10"/>
      <c r="N77" s="10"/>
      <c r="O77" s="10"/>
      <c r="P77" s="10"/>
      <c r="Q77" s="10"/>
      <c r="R77" s="10"/>
      <c r="S77" s="10"/>
      <c r="T77" s="10"/>
      <c r="U77" s="10"/>
      <c r="V77" s="10"/>
      <c r="W77" s="10"/>
      <c r="X77" s="10"/>
      <c r="Y77" s="10"/>
      <c r="Z77" s="10"/>
      <c r="AA77" s="10"/>
      <c r="AB77" s="10"/>
      <c r="AC77" s="10"/>
      <c r="AD77" s="10"/>
      <c r="AE77" s="10"/>
    </row>
    <row r="78" ht="14.25" customHeight="1">
      <c r="A78" s="25" t="str">
        <f t="shared" si="1"/>
        <v>0xC00049</v>
      </c>
      <c r="B78" s="27" t="str">
        <f t="shared" si="3"/>
        <v>12582985</v>
      </c>
      <c r="C78" s="27" t="str">
        <f t="shared" si="2"/>
        <v>15b'000000001001001</v>
      </c>
      <c r="D78" s="28" t="s">
        <v>43</v>
      </c>
      <c r="E78" s="28" t="s">
        <v>755</v>
      </c>
      <c r="F78" s="28" t="s">
        <v>187</v>
      </c>
      <c r="G78" s="68">
        <v>44340.0</v>
      </c>
      <c r="H78" s="45" t="s">
        <v>756</v>
      </c>
      <c r="I78" s="28" t="s">
        <v>38</v>
      </c>
      <c r="J78" s="67"/>
      <c r="K78" s="87" t="str">
        <f>DEC2HEX(BITLSHIFT(VLOOKUP(BITRSHIFT('Type 6 NetIDs'!$B78,21),'NetID-DevAddr formats'!$B$4:$L$11,6,FALSE),(32-VLOOKUP(BITRSHIFT('Type 6 NetIDs'!$B78,21),'NetID-DevAddr formats'!$B$4:$L$11,8,FALSE)))+BITLSHIFT(BITAND('Type 6 NetIDs'!$B78,HEX2DEC("1FFFFF")),VLOOKUP(BITRSHIFT('Type 6 NetIDs'!$B78,21),'NetID-DevAddr formats'!$B$4:$L$11,11,FALSE)),8)&amp;"/"&amp;32-VLOOKUP(BITRSHIFT('Type 6 NetIDs'!$B78,21),'NetID-DevAddr formats'!$B$4:$L$11,11,FALSE)</f>
        <v>FC012400/22</v>
      </c>
      <c r="L78" s="10"/>
      <c r="M78" s="10"/>
      <c r="N78" s="10"/>
      <c r="O78" s="10"/>
      <c r="P78" s="10"/>
      <c r="Q78" s="10"/>
      <c r="R78" s="10"/>
      <c r="S78" s="10"/>
      <c r="T78" s="10"/>
      <c r="U78" s="10"/>
      <c r="V78" s="10"/>
      <c r="W78" s="10"/>
      <c r="X78" s="10"/>
      <c r="Y78" s="10"/>
      <c r="Z78" s="10"/>
      <c r="AA78" s="10"/>
      <c r="AB78" s="10"/>
      <c r="AC78" s="10"/>
      <c r="AD78" s="10"/>
      <c r="AE78" s="10"/>
    </row>
    <row r="79" ht="14.25" customHeight="1">
      <c r="A79" s="25" t="str">
        <f t="shared" si="1"/>
        <v>0xC0004A</v>
      </c>
      <c r="B79" s="27" t="str">
        <f t="shared" si="3"/>
        <v>12582986</v>
      </c>
      <c r="C79" s="27" t="str">
        <f t="shared" si="2"/>
        <v>15b'000000001001010</v>
      </c>
      <c r="D79" s="28" t="s">
        <v>759</v>
      </c>
      <c r="E79" s="28" t="s">
        <v>760</v>
      </c>
      <c r="F79" s="28" t="s">
        <v>187</v>
      </c>
      <c r="G79" s="68">
        <v>44358.0</v>
      </c>
      <c r="H79" s="45" t="s">
        <v>761</v>
      </c>
      <c r="I79" s="28" t="s">
        <v>38</v>
      </c>
      <c r="J79" s="67"/>
      <c r="K79" s="87" t="str">
        <f>DEC2HEX(BITLSHIFT(VLOOKUP(BITRSHIFT('Type 6 NetIDs'!$B79,21),'NetID-DevAddr formats'!$B$4:$L$11,6,FALSE),(32-VLOOKUP(BITRSHIFT('Type 6 NetIDs'!$B79,21),'NetID-DevAddr formats'!$B$4:$L$11,8,FALSE)))+BITLSHIFT(BITAND('Type 6 NetIDs'!$B79,HEX2DEC("1FFFFF")),VLOOKUP(BITRSHIFT('Type 6 NetIDs'!$B79,21),'NetID-DevAddr formats'!$B$4:$L$11,11,FALSE)),8)&amp;"/"&amp;32-VLOOKUP(BITRSHIFT('Type 6 NetIDs'!$B79,21),'NetID-DevAddr formats'!$B$4:$L$11,11,FALSE)</f>
        <v>FC012800/22</v>
      </c>
      <c r="L79" s="10"/>
      <c r="M79" s="10"/>
      <c r="N79" s="10"/>
      <c r="O79" s="10"/>
      <c r="P79" s="10"/>
      <c r="Q79" s="10"/>
      <c r="R79" s="10"/>
      <c r="S79" s="10"/>
      <c r="T79" s="10"/>
      <c r="U79" s="10"/>
      <c r="V79" s="10"/>
      <c r="W79" s="10"/>
      <c r="X79" s="10"/>
      <c r="Y79" s="10"/>
      <c r="Z79" s="10"/>
      <c r="AA79" s="10"/>
      <c r="AB79" s="10"/>
      <c r="AC79" s="10"/>
      <c r="AD79" s="10"/>
      <c r="AE79" s="10"/>
    </row>
    <row r="80" ht="14.25" customHeight="1">
      <c r="A80" s="25" t="str">
        <f t="shared" si="1"/>
        <v>0xC0004B</v>
      </c>
      <c r="B80" s="27" t="str">
        <f t="shared" si="3"/>
        <v>12582987</v>
      </c>
      <c r="C80" s="27" t="str">
        <f t="shared" si="2"/>
        <v>15b'000000001001011</v>
      </c>
      <c r="D80" s="28" t="s">
        <v>34</v>
      </c>
      <c r="E80" s="28" t="s">
        <v>764</v>
      </c>
      <c r="F80" s="28" t="s">
        <v>104</v>
      </c>
      <c r="G80" s="68">
        <v>44358.0</v>
      </c>
      <c r="H80" s="45" t="s">
        <v>765</v>
      </c>
      <c r="I80" s="28" t="s">
        <v>38</v>
      </c>
      <c r="J80" s="67"/>
      <c r="K80" s="87" t="str">
        <f>DEC2HEX(BITLSHIFT(VLOOKUP(BITRSHIFT('Type 6 NetIDs'!$B80,21),'NetID-DevAddr formats'!$B$4:$L$11,6,FALSE),(32-VLOOKUP(BITRSHIFT('Type 6 NetIDs'!$B80,21),'NetID-DevAddr formats'!$B$4:$L$11,8,FALSE)))+BITLSHIFT(BITAND('Type 6 NetIDs'!$B80,HEX2DEC("1FFFFF")),VLOOKUP(BITRSHIFT('Type 6 NetIDs'!$B80,21),'NetID-DevAddr formats'!$B$4:$L$11,11,FALSE)),8)&amp;"/"&amp;32-VLOOKUP(BITRSHIFT('Type 6 NetIDs'!$B80,21),'NetID-DevAddr formats'!$B$4:$L$11,11,FALSE)</f>
        <v>FC012C00/22</v>
      </c>
      <c r="L80" s="10"/>
      <c r="M80" s="10"/>
      <c r="N80" s="10"/>
      <c r="O80" s="10"/>
      <c r="P80" s="10"/>
      <c r="Q80" s="10"/>
      <c r="R80" s="10"/>
      <c r="S80" s="10"/>
      <c r="T80" s="10"/>
      <c r="U80" s="10"/>
      <c r="V80" s="10"/>
      <c r="W80" s="10"/>
      <c r="X80" s="10"/>
      <c r="Y80" s="10"/>
      <c r="Z80" s="10"/>
      <c r="AA80" s="10"/>
      <c r="AB80" s="10"/>
      <c r="AC80" s="10"/>
      <c r="AD80" s="10"/>
      <c r="AE80" s="10"/>
    </row>
    <row r="81" ht="14.25" customHeight="1">
      <c r="A81" s="25" t="str">
        <f t="shared" si="1"/>
        <v>0xC0004C</v>
      </c>
      <c r="B81" s="27" t="str">
        <f t="shared" si="3"/>
        <v>12582988</v>
      </c>
      <c r="C81" s="27" t="str">
        <f t="shared" si="2"/>
        <v>15b'000000001001100</v>
      </c>
      <c r="D81" s="28" t="s">
        <v>638</v>
      </c>
      <c r="E81" s="28" t="s">
        <v>768</v>
      </c>
      <c r="F81" s="28" t="s">
        <v>664</v>
      </c>
      <c r="G81" s="68">
        <v>44385.0</v>
      </c>
      <c r="H81" s="45" t="s">
        <v>769</v>
      </c>
      <c r="I81" s="28" t="s">
        <v>38</v>
      </c>
      <c r="J81" s="67"/>
      <c r="K81" s="87" t="str">
        <f>DEC2HEX(BITLSHIFT(VLOOKUP(BITRSHIFT('Type 6 NetIDs'!$B81,21),'NetID-DevAddr formats'!$B$4:$L$11,6,FALSE),(32-VLOOKUP(BITRSHIFT('Type 6 NetIDs'!$B81,21),'NetID-DevAddr formats'!$B$4:$L$11,8,FALSE)))+BITLSHIFT(BITAND('Type 6 NetIDs'!$B81,HEX2DEC("1FFFFF")),VLOOKUP(BITRSHIFT('Type 6 NetIDs'!$B81,21),'NetID-DevAddr formats'!$B$4:$L$11,11,FALSE)),8)&amp;"/"&amp;32-VLOOKUP(BITRSHIFT('Type 6 NetIDs'!$B81,21),'NetID-DevAddr formats'!$B$4:$L$11,11,FALSE)</f>
        <v>FC013000/22</v>
      </c>
      <c r="L81" s="10"/>
      <c r="M81" s="10"/>
      <c r="N81" s="10"/>
      <c r="O81" s="10"/>
      <c r="P81" s="10"/>
      <c r="Q81" s="10"/>
      <c r="R81" s="10"/>
      <c r="S81" s="10"/>
      <c r="T81" s="10"/>
      <c r="U81" s="10"/>
      <c r="V81" s="10"/>
      <c r="W81" s="10"/>
      <c r="X81" s="10"/>
      <c r="Y81" s="10"/>
      <c r="Z81" s="10"/>
      <c r="AA81" s="10"/>
      <c r="AB81" s="10"/>
      <c r="AC81" s="10"/>
      <c r="AD81" s="10"/>
      <c r="AE81" s="10"/>
    </row>
    <row r="82" ht="14.25" customHeight="1">
      <c r="A82" s="25" t="str">
        <f t="shared" si="1"/>
        <v>0xC0004D</v>
      </c>
      <c r="B82" s="27" t="str">
        <f t="shared" si="3"/>
        <v>12582989</v>
      </c>
      <c r="C82" s="27" t="str">
        <f t="shared" si="2"/>
        <v>15b'000000001001101</v>
      </c>
      <c r="D82" s="28" t="s">
        <v>455</v>
      </c>
      <c r="E82" s="28" t="s">
        <v>456</v>
      </c>
      <c r="F82" s="28" t="s">
        <v>45</v>
      </c>
      <c r="G82" s="68">
        <v>44385.0</v>
      </c>
      <c r="H82" s="45" t="s">
        <v>457</v>
      </c>
      <c r="I82" s="28" t="s">
        <v>379</v>
      </c>
      <c r="J82" s="67"/>
      <c r="K82" s="87" t="str">
        <f>DEC2HEX(BITLSHIFT(VLOOKUP(BITRSHIFT('Type 6 NetIDs'!$B82,21),'NetID-DevAddr formats'!$B$4:$L$11,6,FALSE),(32-VLOOKUP(BITRSHIFT('Type 6 NetIDs'!$B82,21),'NetID-DevAddr formats'!$B$4:$L$11,8,FALSE)))+BITLSHIFT(BITAND('Type 6 NetIDs'!$B82,HEX2DEC("1FFFFF")),VLOOKUP(BITRSHIFT('Type 6 NetIDs'!$B82,21),'NetID-DevAddr formats'!$B$4:$L$11,11,FALSE)),8)&amp;"/"&amp;32-VLOOKUP(BITRSHIFT('Type 6 NetIDs'!$B82,21),'NetID-DevAddr formats'!$B$4:$L$11,11,FALSE)</f>
        <v>FC013400/22</v>
      </c>
      <c r="L82" s="10"/>
      <c r="M82" s="10"/>
      <c r="N82" s="10"/>
      <c r="O82" s="10"/>
      <c r="P82" s="10"/>
      <c r="Q82" s="10"/>
      <c r="R82" s="10"/>
      <c r="S82" s="10"/>
      <c r="T82" s="10"/>
      <c r="U82" s="10"/>
      <c r="V82" s="10"/>
      <c r="W82" s="10"/>
      <c r="X82" s="10"/>
      <c r="Y82" s="10"/>
      <c r="Z82" s="10"/>
      <c r="AA82" s="10"/>
      <c r="AB82" s="10"/>
      <c r="AC82" s="10"/>
      <c r="AD82" s="10"/>
      <c r="AE82" s="10"/>
    </row>
    <row r="83" ht="14.25" customHeight="1">
      <c r="A83" s="25" t="str">
        <f t="shared" si="1"/>
        <v>0xC0004E</v>
      </c>
      <c r="B83" s="27" t="str">
        <f t="shared" si="3"/>
        <v>12582990</v>
      </c>
      <c r="C83" s="27" t="str">
        <f t="shared" si="2"/>
        <v>15b'000000001001110</v>
      </c>
      <c r="D83" s="28" t="s">
        <v>34</v>
      </c>
      <c r="E83" s="28" t="s">
        <v>774</v>
      </c>
      <c r="F83" s="28" t="s">
        <v>187</v>
      </c>
      <c r="G83" s="68">
        <v>44407.0</v>
      </c>
      <c r="H83" s="45" t="s">
        <v>775</v>
      </c>
      <c r="I83" s="28" t="s">
        <v>38</v>
      </c>
      <c r="J83" s="67"/>
      <c r="K83" s="87" t="str">
        <f>DEC2HEX(BITLSHIFT(VLOOKUP(BITRSHIFT('Type 6 NetIDs'!$B83,21),'NetID-DevAddr formats'!$B$4:$L$11,6,FALSE),(32-VLOOKUP(BITRSHIFT('Type 6 NetIDs'!$B83,21),'NetID-DevAddr formats'!$B$4:$L$11,8,FALSE)))+BITLSHIFT(BITAND('Type 6 NetIDs'!$B83,HEX2DEC("1FFFFF")),VLOOKUP(BITRSHIFT('Type 6 NetIDs'!$B83,21),'NetID-DevAddr formats'!$B$4:$L$11,11,FALSE)),8)&amp;"/"&amp;32-VLOOKUP(BITRSHIFT('Type 6 NetIDs'!$B83,21),'NetID-DevAddr formats'!$B$4:$L$11,11,FALSE)</f>
        <v>FC013800/22</v>
      </c>
      <c r="L83" s="10"/>
      <c r="M83" s="10"/>
      <c r="N83" s="10"/>
      <c r="O83" s="10"/>
      <c r="P83" s="10"/>
      <c r="Q83" s="10"/>
      <c r="R83" s="10"/>
      <c r="S83" s="10"/>
      <c r="T83" s="10"/>
      <c r="U83" s="10"/>
      <c r="V83" s="10"/>
      <c r="W83" s="10"/>
      <c r="X83" s="10"/>
      <c r="Y83" s="10"/>
      <c r="Z83" s="10"/>
      <c r="AA83" s="10"/>
      <c r="AB83" s="10"/>
      <c r="AC83" s="10"/>
      <c r="AD83" s="10"/>
      <c r="AE83" s="10"/>
    </row>
    <row r="84" ht="14.25" customHeight="1">
      <c r="A84" s="25" t="str">
        <f t="shared" si="1"/>
        <v>0xC0004F</v>
      </c>
      <c r="B84" s="27" t="str">
        <f t="shared" si="3"/>
        <v>12582991</v>
      </c>
      <c r="C84" s="27" t="str">
        <f t="shared" si="2"/>
        <v>15b'000000001001111</v>
      </c>
      <c r="D84" s="28" t="s">
        <v>778</v>
      </c>
      <c r="E84" s="28" t="s">
        <v>779</v>
      </c>
      <c r="F84" s="28" t="s">
        <v>187</v>
      </c>
      <c r="G84" s="68">
        <v>44407.0</v>
      </c>
      <c r="H84" s="45" t="s">
        <v>780</v>
      </c>
      <c r="I84" s="28" t="s">
        <v>38</v>
      </c>
      <c r="J84" s="67"/>
      <c r="K84" s="87" t="str">
        <f>DEC2HEX(BITLSHIFT(VLOOKUP(BITRSHIFT('Type 6 NetIDs'!$B84,21),'NetID-DevAddr formats'!$B$4:$L$11,6,FALSE),(32-VLOOKUP(BITRSHIFT('Type 6 NetIDs'!$B84,21),'NetID-DevAddr formats'!$B$4:$L$11,8,FALSE)))+BITLSHIFT(BITAND('Type 6 NetIDs'!$B84,HEX2DEC("1FFFFF")),VLOOKUP(BITRSHIFT('Type 6 NetIDs'!$B84,21),'NetID-DevAddr formats'!$B$4:$L$11,11,FALSE)),8)&amp;"/"&amp;32-VLOOKUP(BITRSHIFT('Type 6 NetIDs'!$B84,21),'NetID-DevAddr formats'!$B$4:$L$11,11,FALSE)</f>
        <v>FC013C00/22</v>
      </c>
      <c r="L84" s="10"/>
      <c r="M84" s="10"/>
      <c r="N84" s="10"/>
      <c r="O84" s="10"/>
      <c r="P84" s="10"/>
      <c r="Q84" s="10"/>
      <c r="R84" s="10"/>
      <c r="S84" s="10"/>
      <c r="T84" s="10"/>
      <c r="U84" s="10"/>
      <c r="V84" s="10"/>
      <c r="W84" s="10"/>
      <c r="X84" s="10"/>
      <c r="Y84" s="10"/>
      <c r="Z84" s="10"/>
      <c r="AA84" s="10"/>
      <c r="AB84" s="10"/>
      <c r="AC84" s="10"/>
      <c r="AD84" s="10"/>
      <c r="AE84" s="10"/>
    </row>
    <row r="85" ht="14.25" customHeight="1">
      <c r="A85" s="25" t="str">
        <f t="shared" si="1"/>
        <v>0xC00050</v>
      </c>
      <c r="B85" s="27" t="str">
        <f t="shared" si="3"/>
        <v>12582992</v>
      </c>
      <c r="C85" s="27" t="str">
        <f t="shared" si="2"/>
        <v>15b'000000001010000</v>
      </c>
      <c r="D85" s="28" t="s">
        <v>460</v>
      </c>
      <c r="E85" s="28" t="s">
        <v>461</v>
      </c>
      <c r="F85" s="28" t="s">
        <v>45</v>
      </c>
      <c r="G85" s="68">
        <v>44428.0</v>
      </c>
      <c r="H85" s="45" t="s">
        <v>462</v>
      </c>
      <c r="I85" s="28" t="s">
        <v>379</v>
      </c>
      <c r="J85" s="67"/>
      <c r="K85" s="87" t="str">
        <f>DEC2HEX(BITLSHIFT(VLOOKUP(BITRSHIFT('Type 6 NetIDs'!$B85,21),'NetID-DevAddr formats'!$B$4:$L$11,6,FALSE),(32-VLOOKUP(BITRSHIFT('Type 6 NetIDs'!$B85,21),'NetID-DevAddr formats'!$B$4:$L$11,8,FALSE)))+BITLSHIFT(BITAND('Type 6 NetIDs'!$B85,HEX2DEC("1FFFFF")),VLOOKUP(BITRSHIFT('Type 6 NetIDs'!$B85,21),'NetID-DevAddr formats'!$B$4:$L$11,11,FALSE)),8)&amp;"/"&amp;32-VLOOKUP(BITRSHIFT('Type 6 NetIDs'!$B85,21),'NetID-DevAddr formats'!$B$4:$L$11,11,FALSE)</f>
        <v>FC014000/22</v>
      </c>
      <c r="L85" s="10"/>
      <c r="M85" s="10"/>
      <c r="N85" s="10"/>
      <c r="O85" s="10"/>
      <c r="P85" s="10"/>
      <c r="Q85" s="10"/>
      <c r="R85" s="10"/>
      <c r="S85" s="10"/>
      <c r="T85" s="10"/>
      <c r="U85" s="10"/>
      <c r="V85" s="10"/>
      <c r="W85" s="10"/>
      <c r="X85" s="10"/>
      <c r="Y85" s="10"/>
      <c r="Z85" s="10"/>
      <c r="AA85" s="10"/>
      <c r="AB85" s="10"/>
      <c r="AC85" s="10"/>
      <c r="AD85" s="10"/>
      <c r="AE85" s="10"/>
    </row>
    <row r="86" ht="14.25" customHeight="1">
      <c r="A86" s="25" t="str">
        <f t="shared" si="1"/>
        <v>0xC00051</v>
      </c>
      <c r="B86" s="27" t="str">
        <f t="shared" si="3"/>
        <v>12582993</v>
      </c>
      <c r="C86" s="27" t="str">
        <f t="shared" si="2"/>
        <v>15b'000000001010001</v>
      </c>
      <c r="D86" s="28" t="s">
        <v>34</v>
      </c>
      <c r="E86" s="28" t="s">
        <v>468</v>
      </c>
      <c r="F86" s="28" t="s">
        <v>45</v>
      </c>
      <c r="G86" s="68">
        <v>44456.0</v>
      </c>
      <c r="H86" s="45" t="s">
        <v>469</v>
      </c>
      <c r="I86" s="28" t="s">
        <v>379</v>
      </c>
      <c r="J86" s="67"/>
      <c r="K86" s="87" t="str">
        <f>DEC2HEX(BITLSHIFT(VLOOKUP(BITRSHIFT('Type 6 NetIDs'!$B86,21),'NetID-DevAddr formats'!$B$4:$L$11,6,FALSE),(32-VLOOKUP(BITRSHIFT('Type 6 NetIDs'!$B86,21),'NetID-DevAddr formats'!$B$4:$L$11,8,FALSE)))+BITLSHIFT(BITAND('Type 6 NetIDs'!$B86,HEX2DEC("1FFFFF")),VLOOKUP(BITRSHIFT('Type 6 NetIDs'!$B86,21),'NetID-DevAddr formats'!$B$4:$L$11,11,FALSE)),8)&amp;"/"&amp;32-VLOOKUP(BITRSHIFT('Type 6 NetIDs'!$B86,21),'NetID-DevAddr formats'!$B$4:$L$11,11,FALSE)</f>
        <v>FC014400/22</v>
      </c>
      <c r="L86" s="10"/>
      <c r="M86" s="10"/>
      <c r="N86" s="10"/>
      <c r="O86" s="10"/>
      <c r="P86" s="10"/>
      <c r="Q86" s="10"/>
      <c r="R86" s="10"/>
      <c r="S86" s="10"/>
      <c r="T86" s="10"/>
      <c r="U86" s="10"/>
      <c r="V86" s="10"/>
      <c r="W86" s="10"/>
      <c r="X86" s="10"/>
      <c r="Y86" s="10"/>
      <c r="Z86" s="10"/>
      <c r="AA86" s="10"/>
      <c r="AB86" s="10"/>
      <c r="AC86" s="10"/>
      <c r="AD86" s="10"/>
      <c r="AE86" s="10"/>
    </row>
    <row r="87" ht="14.25" customHeight="1">
      <c r="A87" s="25" t="str">
        <f t="shared" si="1"/>
        <v>0xC00052</v>
      </c>
      <c r="B87" s="27" t="str">
        <f t="shared" si="3"/>
        <v>12582994</v>
      </c>
      <c r="C87" s="27" t="str">
        <f t="shared" si="2"/>
        <v>15b'000000001010010</v>
      </c>
      <c r="D87" s="28" t="s">
        <v>638</v>
      </c>
      <c r="E87" s="28" t="s">
        <v>787</v>
      </c>
      <c r="F87" s="28" t="s">
        <v>615</v>
      </c>
      <c r="G87" s="68">
        <v>44481.0</v>
      </c>
      <c r="H87" s="45" t="s">
        <v>788</v>
      </c>
      <c r="I87" s="28" t="s">
        <v>38</v>
      </c>
      <c r="J87" s="67"/>
      <c r="K87" s="87" t="str">
        <f>DEC2HEX(BITLSHIFT(VLOOKUP(BITRSHIFT('Type 6 NetIDs'!$B87,21),'NetID-DevAddr formats'!$B$4:$L$11,6,FALSE),(32-VLOOKUP(BITRSHIFT('Type 6 NetIDs'!$B87,21),'NetID-DevAddr formats'!$B$4:$L$11,8,FALSE)))+BITLSHIFT(BITAND('Type 6 NetIDs'!$B87,HEX2DEC("1FFFFF")),VLOOKUP(BITRSHIFT('Type 6 NetIDs'!$B87,21),'NetID-DevAddr formats'!$B$4:$L$11,11,FALSE)),8)&amp;"/"&amp;32-VLOOKUP(BITRSHIFT('Type 6 NetIDs'!$B87,21),'NetID-DevAddr formats'!$B$4:$L$11,11,FALSE)</f>
        <v>FC014800/22</v>
      </c>
      <c r="L87" s="10"/>
      <c r="M87" s="10"/>
      <c r="N87" s="10"/>
      <c r="O87" s="10"/>
      <c r="P87" s="10"/>
      <c r="Q87" s="10"/>
      <c r="R87" s="10"/>
      <c r="S87" s="10"/>
      <c r="T87" s="10"/>
      <c r="U87" s="10"/>
      <c r="V87" s="10"/>
      <c r="W87" s="10"/>
      <c r="X87" s="10"/>
      <c r="Y87" s="10"/>
      <c r="Z87" s="10"/>
      <c r="AA87" s="10"/>
      <c r="AB87" s="10"/>
      <c r="AC87" s="10"/>
      <c r="AD87" s="10"/>
      <c r="AE87" s="10"/>
    </row>
    <row r="88" ht="14.25" customHeight="1">
      <c r="A88" s="25" t="str">
        <f t="shared" si="1"/>
        <v>0xC00053</v>
      </c>
      <c r="B88" s="27" t="str">
        <f t="shared" si="3"/>
        <v>12582995</v>
      </c>
      <c r="C88" s="27" t="str">
        <f t="shared" si="2"/>
        <v>15b'000000001010011</v>
      </c>
      <c r="D88" s="28" t="s">
        <v>34</v>
      </c>
      <c r="E88" s="28" t="s">
        <v>472</v>
      </c>
      <c r="F88" s="28" t="s">
        <v>45</v>
      </c>
      <c r="G88" s="68">
        <v>44488.0</v>
      </c>
      <c r="H88" s="28" t="s">
        <v>473</v>
      </c>
      <c r="I88" s="28" t="s">
        <v>379</v>
      </c>
      <c r="J88" s="67"/>
      <c r="K88" s="87" t="str">
        <f>DEC2HEX(BITLSHIFT(VLOOKUP(BITRSHIFT('Type 6 NetIDs'!$B88,21),'NetID-DevAddr formats'!$B$4:$L$11,6,FALSE),(32-VLOOKUP(BITRSHIFT('Type 6 NetIDs'!$B88,21),'NetID-DevAddr formats'!$B$4:$L$11,8,FALSE)))+BITLSHIFT(BITAND('Type 6 NetIDs'!$B88,HEX2DEC("1FFFFF")),VLOOKUP(BITRSHIFT('Type 6 NetIDs'!$B88,21),'NetID-DevAddr formats'!$B$4:$L$11,11,FALSE)),8)&amp;"/"&amp;32-VLOOKUP(BITRSHIFT('Type 6 NetIDs'!$B88,21),'NetID-DevAddr formats'!$B$4:$L$11,11,FALSE)</f>
        <v>FC014C00/22</v>
      </c>
      <c r="L88" s="10"/>
      <c r="M88" s="10"/>
      <c r="N88" s="10"/>
      <c r="O88" s="10"/>
      <c r="P88" s="10"/>
      <c r="Q88" s="10"/>
      <c r="R88" s="10"/>
      <c r="S88" s="10"/>
      <c r="T88" s="10"/>
      <c r="U88" s="10"/>
      <c r="V88" s="10"/>
      <c r="W88" s="10"/>
      <c r="X88" s="10"/>
      <c r="Y88" s="10"/>
      <c r="Z88" s="10"/>
      <c r="AA88" s="10"/>
      <c r="AB88" s="10"/>
      <c r="AC88" s="10"/>
      <c r="AD88" s="10"/>
      <c r="AE88" s="10"/>
    </row>
    <row r="89" ht="14.25" customHeight="1">
      <c r="A89" s="25" t="str">
        <f t="shared" si="1"/>
        <v>0xC00054</v>
      </c>
      <c r="B89" s="27" t="str">
        <f t="shared" si="3"/>
        <v>12582996</v>
      </c>
      <c r="C89" s="27" t="str">
        <f t="shared" si="2"/>
        <v>15b'000000001010100</v>
      </c>
      <c r="D89" s="28" t="s">
        <v>793</v>
      </c>
      <c r="E89" s="28" t="s">
        <v>794</v>
      </c>
      <c r="F89" s="28" t="s">
        <v>187</v>
      </c>
      <c r="G89" s="68">
        <v>44488.0</v>
      </c>
      <c r="H89" s="45" t="s">
        <v>795</v>
      </c>
      <c r="I89" s="28" t="s">
        <v>38</v>
      </c>
      <c r="J89" s="67"/>
      <c r="K89" s="87" t="str">
        <f>DEC2HEX(BITLSHIFT(VLOOKUP(BITRSHIFT('Type 6 NetIDs'!$B89,21),'NetID-DevAddr formats'!$B$4:$L$11,6,FALSE),(32-VLOOKUP(BITRSHIFT('Type 6 NetIDs'!$B89,21),'NetID-DevAddr formats'!$B$4:$L$11,8,FALSE)))+BITLSHIFT(BITAND('Type 6 NetIDs'!$B89,HEX2DEC("1FFFFF")),VLOOKUP(BITRSHIFT('Type 6 NetIDs'!$B89,21),'NetID-DevAddr formats'!$B$4:$L$11,11,FALSE)),8)&amp;"/"&amp;32-VLOOKUP(BITRSHIFT('Type 6 NetIDs'!$B89,21),'NetID-DevAddr formats'!$B$4:$L$11,11,FALSE)</f>
        <v>FC015000/22</v>
      </c>
      <c r="L89" s="10"/>
      <c r="M89" s="10"/>
      <c r="N89" s="10"/>
      <c r="O89" s="10"/>
      <c r="P89" s="10"/>
      <c r="Q89" s="10"/>
      <c r="R89" s="10"/>
      <c r="S89" s="10"/>
      <c r="T89" s="10"/>
      <c r="U89" s="10"/>
      <c r="V89" s="10"/>
      <c r="W89" s="10"/>
      <c r="X89" s="10"/>
      <c r="Y89" s="10"/>
      <c r="Z89" s="10"/>
      <c r="AA89" s="10"/>
      <c r="AB89" s="10"/>
      <c r="AC89" s="10"/>
      <c r="AD89" s="10"/>
      <c r="AE89" s="10"/>
    </row>
    <row r="90" ht="14.25" customHeight="1">
      <c r="A90" s="25" t="str">
        <f t="shared" si="1"/>
        <v>0xC00055</v>
      </c>
      <c r="B90" s="27" t="str">
        <f t="shared" si="3"/>
        <v>12582997</v>
      </c>
      <c r="C90" s="27" t="str">
        <f t="shared" si="2"/>
        <v>15b'000000001010101</v>
      </c>
      <c r="D90" s="28" t="s">
        <v>34</v>
      </c>
      <c r="E90" s="28" t="s">
        <v>798</v>
      </c>
      <c r="F90" s="28" t="s">
        <v>187</v>
      </c>
      <c r="G90" s="68">
        <v>44505.0</v>
      </c>
      <c r="H90" s="45" t="s">
        <v>799</v>
      </c>
      <c r="I90" s="28" t="s">
        <v>38</v>
      </c>
      <c r="J90" s="67"/>
      <c r="K90" s="87" t="str">
        <f>DEC2HEX(BITLSHIFT(VLOOKUP(BITRSHIFT('Type 6 NetIDs'!$B90,21),'NetID-DevAddr formats'!$B$4:$L$11,6,FALSE),(32-VLOOKUP(BITRSHIFT('Type 6 NetIDs'!$B90,21),'NetID-DevAddr formats'!$B$4:$L$11,8,FALSE)))+BITLSHIFT(BITAND('Type 6 NetIDs'!$B90,HEX2DEC("1FFFFF")),VLOOKUP(BITRSHIFT('Type 6 NetIDs'!$B90,21),'NetID-DevAddr formats'!$B$4:$L$11,11,FALSE)),8)&amp;"/"&amp;32-VLOOKUP(BITRSHIFT('Type 6 NetIDs'!$B90,21),'NetID-DevAddr formats'!$B$4:$L$11,11,FALSE)</f>
        <v>FC015400/22</v>
      </c>
      <c r="L90" s="10"/>
      <c r="M90" s="10"/>
      <c r="N90" s="10"/>
      <c r="O90" s="10"/>
      <c r="P90" s="10"/>
      <c r="Q90" s="10"/>
      <c r="R90" s="10"/>
      <c r="S90" s="10"/>
      <c r="T90" s="10"/>
      <c r="U90" s="10"/>
      <c r="V90" s="10"/>
      <c r="W90" s="10"/>
      <c r="X90" s="10"/>
      <c r="Y90" s="10"/>
      <c r="Z90" s="10"/>
      <c r="AA90" s="10"/>
      <c r="AB90" s="10"/>
      <c r="AC90" s="10"/>
      <c r="AD90" s="10"/>
      <c r="AE90" s="10"/>
    </row>
    <row r="91" ht="14.25" customHeight="1">
      <c r="A91" s="25" t="str">
        <f t="shared" si="1"/>
        <v>0xC00056</v>
      </c>
      <c r="B91" s="27" t="str">
        <f t="shared" si="3"/>
        <v>12582998</v>
      </c>
      <c r="C91" s="27" t="str">
        <f t="shared" si="2"/>
        <v>15b'000000001010110</v>
      </c>
      <c r="D91" s="28" t="s">
        <v>34</v>
      </c>
      <c r="E91" s="28" t="s">
        <v>802</v>
      </c>
      <c r="F91" s="28" t="s">
        <v>45</v>
      </c>
      <c r="G91" s="68">
        <v>44573.0</v>
      </c>
      <c r="H91" s="45" t="s">
        <v>477</v>
      </c>
      <c r="I91" s="28" t="s">
        <v>379</v>
      </c>
      <c r="J91" s="67"/>
      <c r="K91" s="87" t="str">
        <f>DEC2HEX(BITLSHIFT(VLOOKUP(BITRSHIFT('Type 6 NetIDs'!$B91,21),'NetID-DevAddr formats'!$B$4:$L$11,6,FALSE),(32-VLOOKUP(BITRSHIFT('Type 6 NetIDs'!$B91,21),'NetID-DevAddr formats'!$B$4:$L$11,8,FALSE)))+BITLSHIFT(BITAND('Type 6 NetIDs'!$B91,HEX2DEC("1FFFFF")),VLOOKUP(BITRSHIFT('Type 6 NetIDs'!$B91,21),'NetID-DevAddr formats'!$B$4:$L$11,11,FALSE)),8)&amp;"/"&amp;32-VLOOKUP(BITRSHIFT('Type 6 NetIDs'!$B91,21),'NetID-DevAddr formats'!$B$4:$L$11,11,FALSE)</f>
        <v>FC015800/22</v>
      </c>
      <c r="L91" s="10"/>
      <c r="M91" s="10"/>
      <c r="N91" s="10"/>
      <c r="O91" s="10"/>
      <c r="P91" s="10"/>
      <c r="Q91" s="10"/>
      <c r="R91" s="10"/>
      <c r="S91" s="10"/>
      <c r="T91" s="10"/>
      <c r="U91" s="10"/>
      <c r="V91" s="10"/>
      <c r="W91" s="10"/>
      <c r="X91" s="10"/>
      <c r="Y91" s="10"/>
      <c r="Z91" s="10"/>
      <c r="AA91" s="10"/>
      <c r="AB91" s="10"/>
      <c r="AC91" s="10"/>
      <c r="AD91" s="10"/>
      <c r="AE91" s="10"/>
    </row>
    <row r="92" ht="14.25" customHeight="1">
      <c r="A92" s="25" t="str">
        <f t="shared" si="1"/>
        <v>0xC00057</v>
      </c>
      <c r="B92" s="27" t="str">
        <f t="shared" si="3"/>
        <v>12582999</v>
      </c>
      <c r="C92" s="27" t="str">
        <f t="shared" si="2"/>
        <v>15b'000000001010111</v>
      </c>
      <c r="D92" s="28" t="s">
        <v>34</v>
      </c>
      <c r="E92" s="28" t="s">
        <v>805</v>
      </c>
      <c r="F92" s="28" t="s">
        <v>187</v>
      </c>
      <c r="G92" s="68">
        <v>44573.0</v>
      </c>
      <c r="H92" s="45" t="s">
        <v>806</v>
      </c>
      <c r="I92" s="28" t="s">
        <v>38</v>
      </c>
      <c r="J92" s="67"/>
      <c r="K92" s="87" t="str">
        <f>DEC2HEX(BITLSHIFT(VLOOKUP(BITRSHIFT('Type 6 NetIDs'!$B92,21),'NetID-DevAddr formats'!$B$4:$L$11,6,FALSE),(32-VLOOKUP(BITRSHIFT('Type 6 NetIDs'!$B92,21),'NetID-DevAddr formats'!$B$4:$L$11,8,FALSE)))+BITLSHIFT(BITAND('Type 6 NetIDs'!$B92,HEX2DEC("1FFFFF")),VLOOKUP(BITRSHIFT('Type 6 NetIDs'!$B92,21),'NetID-DevAddr formats'!$B$4:$L$11,11,FALSE)),8)&amp;"/"&amp;32-VLOOKUP(BITRSHIFT('Type 6 NetIDs'!$B92,21),'NetID-DevAddr formats'!$B$4:$L$11,11,FALSE)</f>
        <v>FC015C00/22</v>
      </c>
      <c r="L92" s="10"/>
      <c r="M92" s="10"/>
      <c r="N92" s="10"/>
      <c r="O92" s="10"/>
      <c r="P92" s="10"/>
      <c r="Q92" s="10"/>
      <c r="R92" s="10"/>
      <c r="S92" s="10"/>
      <c r="T92" s="10"/>
      <c r="U92" s="10"/>
      <c r="V92" s="10"/>
      <c r="W92" s="10"/>
      <c r="X92" s="10"/>
      <c r="Y92" s="10"/>
      <c r="Z92" s="10"/>
      <c r="AA92" s="10"/>
      <c r="AB92" s="10"/>
      <c r="AC92" s="10"/>
      <c r="AD92" s="10"/>
      <c r="AE92" s="10"/>
    </row>
    <row r="93" ht="14.25" customHeight="1">
      <c r="A93" s="25" t="str">
        <f t="shared" si="1"/>
        <v>0xC00058</v>
      </c>
      <c r="B93" s="27" t="str">
        <f t="shared" si="3"/>
        <v>12583000</v>
      </c>
      <c r="C93" s="27" t="str">
        <f t="shared" si="2"/>
        <v>15b'000000001011000</v>
      </c>
      <c r="D93" s="28" t="s">
        <v>34</v>
      </c>
      <c r="E93" s="28" t="s">
        <v>809</v>
      </c>
      <c r="F93" s="28" t="s">
        <v>45</v>
      </c>
      <c r="G93" s="68">
        <v>44588.0</v>
      </c>
      <c r="H93" s="45" t="s">
        <v>810</v>
      </c>
      <c r="I93" s="28" t="s">
        <v>379</v>
      </c>
      <c r="J93" s="67"/>
      <c r="K93" s="87" t="str">
        <f>DEC2HEX(BITLSHIFT(VLOOKUP(BITRSHIFT('Type 6 NetIDs'!$B93,21),'NetID-DevAddr formats'!$B$4:$L$11,6,FALSE),(32-VLOOKUP(BITRSHIFT('Type 6 NetIDs'!$B93,21),'NetID-DevAddr formats'!$B$4:$L$11,8,FALSE)))+BITLSHIFT(BITAND('Type 6 NetIDs'!$B93,HEX2DEC("1FFFFF")),VLOOKUP(BITRSHIFT('Type 6 NetIDs'!$B93,21),'NetID-DevAddr formats'!$B$4:$L$11,11,FALSE)),8)&amp;"/"&amp;32-VLOOKUP(BITRSHIFT('Type 6 NetIDs'!$B93,21),'NetID-DevAddr formats'!$B$4:$L$11,11,FALSE)</f>
        <v>FC016000/22</v>
      </c>
      <c r="L93" s="10"/>
      <c r="M93" s="10"/>
      <c r="N93" s="10"/>
      <c r="O93" s="10"/>
      <c r="P93" s="10"/>
      <c r="Q93" s="10"/>
      <c r="R93" s="10"/>
      <c r="S93" s="10"/>
      <c r="T93" s="10"/>
      <c r="U93" s="10"/>
      <c r="V93" s="10"/>
      <c r="W93" s="10"/>
      <c r="X93" s="10"/>
      <c r="Y93" s="10"/>
      <c r="Z93" s="10"/>
      <c r="AA93" s="10"/>
      <c r="AB93" s="10"/>
      <c r="AC93" s="10"/>
      <c r="AD93" s="10"/>
      <c r="AE93" s="10"/>
    </row>
    <row r="94" ht="14.25" customHeight="1">
      <c r="A94" s="25" t="str">
        <f t="shared" si="1"/>
        <v>0xC00059</v>
      </c>
      <c r="B94" s="27" t="str">
        <f t="shared" si="3"/>
        <v>12583001</v>
      </c>
      <c r="C94" s="27" t="str">
        <f t="shared" si="2"/>
        <v>15b'000000001011001</v>
      </c>
      <c r="D94" s="28" t="s">
        <v>813</v>
      </c>
      <c r="E94" s="28" t="s">
        <v>814</v>
      </c>
      <c r="F94" s="28" t="s">
        <v>187</v>
      </c>
      <c r="G94" s="68">
        <v>44672.0</v>
      </c>
      <c r="H94" s="45" t="s">
        <v>815</v>
      </c>
      <c r="I94" s="28" t="s">
        <v>38</v>
      </c>
      <c r="J94" s="67"/>
      <c r="K94" s="87" t="str">
        <f>DEC2HEX(BITLSHIFT(VLOOKUP(BITRSHIFT('Type 6 NetIDs'!$B94,21),'NetID-DevAddr formats'!$B$4:$L$11,6,FALSE),(32-VLOOKUP(BITRSHIFT('Type 6 NetIDs'!$B94,21),'NetID-DevAddr formats'!$B$4:$L$11,8,FALSE)))+BITLSHIFT(BITAND('Type 6 NetIDs'!$B94,HEX2DEC("1FFFFF")),VLOOKUP(BITRSHIFT('Type 6 NetIDs'!$B94,21),'NetID-DevAddr formats'!$B$4:$L$11,11,FALSE)),8)&amp;"/"&amp;32-VLOOKUP(BITRSHIFT('Type 6 NetIDs'!$B94,21),'NetID-DevAddr formats'!$B$4:$L$11,11,FALSE)</f>
        <v>FC016400/22</v>
      </c>
      <c r="L94" s="10"/>
      <c r="M94" s="10"/>
      <c r="N94" s="10"/>
      <c r="O94" s="10"/>
      <c r="P94" s="10"/>
      <c r="Q94" s="10"/>
      <c r="R94" s="10"/>
      <c r="S94" s="10"/>
      <c r="T94" s="10"/>
      <c r="U94" s="10"/>
      <c r="V94" s="10"/>
      <c r="W94" s="10"/>
      <c r="X94" s="10"/>
      <c r="Y94" s="10"/>
      <c r="Z94" s="10"/>
      <c r="AA94" s="10"/>
      <c r="AB94" s="10"/>
      <c r="AC94" s="10"/>
      <c r="AD94" s="10"/>
      <c r="AE94" s="10"/>
    </row>
    <row r="95" ht="14.25" customHeight="1">
      <c r="A95" s="25" t="str">
        <f t="shared" si="1"/>
        <v>0xC0005A</v>
      </c>
      <c r="B95" s="27" t="str">
        <f t="shared" si="3"/>
        <v>12583002</v>
      </c>
      <c r="C95" s="27" t="str">
        <f t="shared" si="2"/>
        <v>15b'000000001011010</v>
      </c>
      <c r="D95" s="28" t="s">
        <v>43</v>
      </c>
      <c r="E95" s="28" t="s">
        <v>818</v>
      </c>
      <c r="F95" s="28" t="s">
        <v>104</v>
      </c>
      <c r="G95" s="68">
        <v>44672.0</v>
      </c>
      <c r="H95" s="45" t="s">
        <v>819</v>
      </c>
      <c r="I95" s="28" t="s">
        <v>38</v>
      </c>
      <c r="J95" s="67"/>
      <c r="K95" s="87" t="str">
        <f>DEC2HEX(BITLSHIFT(VLOOKUP(BITRSHIFT('Type 6 NetIDs'!$B95,21),'NetID-DevAddr formats'!$B$4:$L$11,6,FALSE),(32-VLOOKUP(BITRSHIFT('Type 6 NetIDs'!$B95,21),'NetID-DevAddr formats'!$B$4:$L$11,8,FALSE)))+BITLSHIFT(BITAND('Type 6 NetIDs'!$B95,HEX2DEC("1FFFFF")),VLOOKUP(BITRSHIFT('Type 6 NetIDs'!$B95,21),'NetID-DevAddr formats'!$B$4:$L$11,11,FALSE)),8)&amp;"/"&amp;32-VLOOKUP(BITRSHIFT('Type 6 NetIDs'!$B95,21),'NetID-DevAddr formats'!$B$4:$L$11,11,FALSE)</f>
        <v>FC016800/22</v>
      </c>
      <c r="L95" s="10"/>
      <c r="M95" s="10"/>
      <c r="N95" s="10"/>
      <c r="O95" s="10"/>
      <c r="P95" s="10"/>
      <c r="Q95" s="10"/>
      <c r="R95" s="10"/>
      <c r="S95" s="10"/>
      <c r="T95" s="10"/>
      <c r="U95" s="10"/>
      <c r="V95" s="10"/>
      <c r="W95" s="10"/>
      <c r="X95" s="10"/>
      <c r="Y95" s="10"/>
      <c r="Z95" s="10"/>
      <c r="AA95" s="10"/>
      <c r="AB95" s="10"/>
      <c r="AC95" s="10"/>
      <c r="AD95" s="10"/>
      <c r="AE95" s="10"/>
    </row>
    <row r="96" ht="14.25" customHeight="1">
      <c r="A96" s="25" t="str">
        <f t="shared" si="1"/>
        <v>0xC0005B</v>
      </c>
      <c r="B96" s="27" t="str">
        <f t="shared" si="3"/>
        <v>12583003</v>
      </c>
      <c r="C96" s="27" t="str">
        <f t="shared" si="2"/>
        <v>15b'000000001011011</v>
      </c>
      <c r="D96" s="28" t="s">
        <v>460</v>
      </c>
      <c r="E96" s="28" t="s">
        <v>872</v>
      </c>
      <c r="F96" s="28" t="s">
        <v>187</v>
      </c>
      <c r="G96" s="68">
        <v>44678.0</v>
      </c>
      <c r="H96" s="45" t="s">
        <v>873</v>
      </c>
      <c r="I96" s="28" t="s">
        <v>38</v>
      </c>
      <c r="J96" s="112"/>
      <c r="K96" s="31" t="str">
        <f>DEC2HEX(BITLSHIFT(VLOOKUP(BITRSHIFT('Type 6 NetIDs'!$B96,21),'NetID-DevAddr formats'!$B$4:$L$11,6,FALSE),(32-VLOOKUP(BITRSHIFT('Type 6 NetIDs'!$B96,21),'NetID-DevAddr formats'!$B$4:$L$11,8,FALSE)))+BITLSHIFT(BITAND('Type 6 NetIDs'!$B96,HEX2DEC("1FFFFF")),VLOOKUP(BITRSHIFT('Type 6 NetIDs'!$B96,21),'NetID-DevAddr formats'!$B$4:$L$11,11,FALSE)),8)&amp;"/"&amp;32-VLOOKUP(BITRSHIFT('Type 6 NetIDs'!$B96,21),'NetID-DevAddr formats'!$B$4:$L$11,11,FALSE)</f>
        <v>FC016C00/22</v>
      </c>
      <c r="L96" s="10"/>
      <c r="M96" s="10"/>
      <c r="N96" s="10"/>
      <c r="O96" s="10"/>
      <c r="P96" s="10"/>
      <c r="Q96" s="10"/>
      <c r="R96" s="10"/>
      <c r="S96" s="10"/>
      <c r="T96" s="10"/>
      <c r="U96" s="10"/>
      <c r="V96" s="10"/>
      <c r="W96" s="10"/>
      <c r="X96" s="10"/>
      <c r="Y96" s="10"/>
      <c r="Z96" s="10"/>
      <c r="AA96" s="10"/>
      <c r="AB96" s="10"/>
      <c r="AC96" s="10"/>
      <c r="AD96" s="10"/>
      <c r="AE96" s="10"/>
    </row>
    <row r="97" ht="14.25" customHeight="1">
      <c r="A97" s="77"/>
      <c r="B97" s="79"/>
      <c r="C97" s="79"/>
      <c r="D97" s="10"/>
      <c r="E97" s="10"/>
      <c r="F97" s="10"/>
      <c r="G97" s="16"/>
      <c r="H97" s="10"/>
      <c r="I97" s="10"/>
      <c r="J97" s="16"/>
      <c r="K97" s="10"/>
      <c r="L97" s="10"/>
      <c r="M97" s="10"/>
      <c r="N97" s="10"/>
      <c r="O97" s="10"/>
      <c r="P97" s="10"/>
      <c r="Q97" s="10"/>
      <c r="R97" s="10"/>
      <c r="S97" s="10"/>
      <c r="T97" s="10"/>
      <c r="U97" s="10"/>
      <c r="V97" s="10"/>
      <c r="W97" s="10"/>
      <c r="X97" s="10"/>
      <c r="Y97" s="10"/>
      <c r="Z97" s="10"/>
      <c r="AA97" s="10"/>
      <c r="AB97" s="10"/>
      <c r="AC97" s="10"/>
      <c r="AD97" s="10"/>
      <c r="AE97" s="10"/>
    </row>
    <row r="98" ht="14.25" customHeight="1">
      <c r="A98" s="77"/>
      <c r="B98" s="79"/>
      <c r="C98" s="79"/>
      <c r="D98" s="10"/>
      <c r="E98" s="10"/>
      <c r="F98" s="10"/>
      <c r="G98" s="16"/>
      <c r="H98" s="10"/>
      <c r="I98" s="10"/>
      <c r="J98" s="16"/>
      <c r="K98" s="10"/>
      <c r="L98" s="10"/>
      <c r="M98" s="10"/>
      <c r="N98" s="10"/>
      <c r="O98" s="10"/>
      <c r="P98" s="10"/>
      <c r="Q98" s="10"/>
      <c r="R98" s="10"/>
      <c r="S98" s="10"/>
      <c r="T98" s="10"/>
      <c r="U98" s="10"/>
      <c r="V98" s="10"/>
      <c r="W98" s="10"/>
      <c r="X98" s="10"/>
      <c r="Y98" s="10"/>
      <c r="Z98" s="10"/>
      <c r="AA98" s="10"/>
      <c r="AB98" s="10"/>
      <c r="AC98" s="10"/>
      <c r="AD98" s="10"/>
      <c r="AE98" s="10"/>
    </row>
    <row r="99" ht="14.25" customHeight="1">
      <c r="A99" s="77"/>
      <c r="B99" s="79"/>
      <c r="C99" s="79"/>
      <c r="D99" s="10"/>
      <c r="E99" s="10"/>
      <c r="F99" s="10"/>
      <c r="G99" s="16"/>
      <c r="H99" s="10"/>
      <c r="I99" s="10"/>
      <c r="J99" s="16"/>
      <c r="K99" s="10"/>
      <c r="L99" s="10"/>
      <c r="M99" s="10"/>
      <c r="N99" s="10"/>
      <c r="O99" s="10"/>
      <c r="P99" s="10"/>
      <c r="Q99" s="10"/>
      <c r="R99" s="10"/>
      <c r="S99" s="10"/>
      <c r="T99" s="10"/>
      <c r="U99" s="10"/>
      <c r="V99" s="10"/>
      <c r="W99" s="10"/>
      <c r="X99" s="10"/>
      <c r="Y99" s="10"/>
      <c r="Z99" s="10"/>
      <c r="AA99" s="10"/>
      <c r="AB99" s="10"/>
      <c r="AC99" s="10"/>
      <c r="AD99" s="10"/>
      <c r="AE99" s="10"/>
    </row>
    <row r="100" ht="14.25" customHeight="1">
      <c r="A100" s="77"/>
      <c r="B100" s="79"/>
      <c r="C100" s="79"/>
      <c r="D100" s="10"/>
      <c r="E100" s="10"/>
      <c r="F100" s="10"/>
      <c r="G100" s="16"/>
      <c r="H100" s="10"/>
      <c r="I100" s="10"/>
      <c r="J100" s="16"/>
      <c r="K100" s="10"/>
      <c r="L100" s="10"/>
      <c r="M100" s="10"/>
      <c r="N100" s="10"/>
      <c r="O100" s="10"/>
      <c r="P100" s="10"/>
      <c r="Q100" s="10"/>
      <c r="R100" s="10"/>
      <c r="S100" s="10"/>
      <c r="T100" s="10"/>
      <c r="U100" s="10"/>
      <c r="V100" s="10"/>
      <c r="W100" s="10"/>
      <c r="X100" s="10"/>
      <c r="Y100" s="10"/>
      <c r="Z100" s="10"/>
      <c r="AA100" s="10"/>
      <c r="AB100" s="10"/>
      <c r="AC100" s="10"/>
      <c r="AD100" s="10"/>
      <c r="AE100" s="10"/>
    </row>
  </sheetData>
  <mergeCells count="4">
    <mergeCell ref="B1:J1"/>
    <mergeCell ref="A2:D2"/>
    <mergeCell ref="E2:G2"/>
    <mergeCell ref="I2:J2"/>
  </mergeCells>
  <hyperlinks>
    <hyperlink r:id="rId1" ref="H15"/>
    <hyperlink r:id="rId2" ref="H16"/>
    <hyperlink r:id="rId3" ref="H23"/>
    <hyperlink r:id="rId4" ref="H24"/>
    <hyperlink r:id="rId5" ref="H26"/>
    <hyperlink r:id="rId6" ref="H28"/>
    <hyperlink r:id="rId7" ref="H29"/>
    <hyperlink r:id="rId8" ref="H30"/>
    <hyperlink r:id="rId9" ref="H32"/>
    <hyperlink r:id="rId10" ref="H38"/>
    <hyperlink r:id="rId11" ref="H42"/>
    <hyperlink r:id="rId12" ref="H43"/>
    <hyperlink r:id="rId13" ref="H45"/>
    <hyperlink r:id="rId14" ref="H46"/>
    <hyperlink r:id="rId15" ref="H47"/>
    <hyperlink r:id="rId16" ref="H48"/>
    <hyperlink r:id="rId17" ref="H51"/>
    <hyperlink r:id="rId18" ref="H52"/>
    <hyperlink r:id="rId19" ref="H55"/>
    <hyperlink r:id="rId20" ref="H56"/>
    <hyperlink r:id="rId21" ref="H60"/>
    <hyperlink r:id="rId22" ref="H61"/>
    <hyperlink r:id="rId23" ref="H62"/>
    <hyperlink r:id="rId24" ref="H64"/>
    <hyperlink r:id="rId25" ref="H65"/>
    <hyperlink r:id="rId26" ref="H66"/>
    <hyperlink r:id="rId27" ref="H67"/>
    <hyperlink r:id="rId28" ref="H68"/>
    <hyperlink r:id="rId29" ref="H69"/>
    <hyperlink r:id="rId30" ref="H70"/>
    <hyperlink r:id="rId31" ref="H71"/>
    <hyperlink r:id="rId32" ref="H72"/>
    <hyperlink r:id="rId33" ref="H73"/>
    <hyperlink r:id="rId34" ref="H74"/>
    <hyperlink r:id="rId35" ref="H75"/>
    <hyperlink r:id="rId36" ref="H76"/>
    <hyperlink r:id="rId37" ref="H77"/>
    <hyperlink r:id="rId38" ref="H78"/>
    <hyperlink r:id="rId39" ref="H79"/>
    <hyperlink r:id="rId40" ref="H80"/>
    <hyperlink r:id="rId41" ref="H81"/>
    <hyperlink r:id="rId42" ref="H82"/>
    <hyperlink r:id="rId43" ref="H83"/>
    <hyperlink r:id="rId44" ref="H84"/>
    <hyperlink r:id="rId45" ref="H85"/>
    <hyperlink r:id="rId46" ref="H86"/>
    <hyperlink r:id="rId47" ref="H87"/>
    <hyperlink r:id="rId48" ref="H89"/>
    <hyperlink r:id="rId49" ref="H90"/>
    <hyperlink r:id="rId50" ref="H91"/>
    <hyperlink r:id="rId51" ref="H92"/>
    <hyperlink r:id="rId52" ref="H93"/>
    <hyperlink r:id="rId53" ref="H94"/>
    <hyperlink r:id="rId54" ref="H95"/>
    <hyperlink r:id="rId55" ref="H96"/>
  </hyperlinks>
  <printOptions/>
  <pageMargins bottom="0.75" footer="0.0" header="0.0" left="0.7" right="0.7" top="0.75"/>
  <pageSetup orientation="portrait"/>
  <drawing r:id="rId56"/>
  <tableParts count="1">
    <tablePart r:id="rId58"/>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12.29"/>
    <col customWidth="1" min="3" max="4" width="15.71"/>
    <col customWidth="1" min="5" max="6" width="23.29"/>
    <col customWidth="1" min="7" max="7" width="18.43"/>
    <col customWidth="1" min="8" max="8" width="23.0"/>
    <col customWidth="1" min="9" max="9" width="17.29"/>
    <col customWidth="1" min="10" max="10" width="16.43"/>
    <col customWidth="1" min="11" max="11" width="40.43"/>
    <col customWidth="1" min="12" max="12" width="24.43"/>
    <col customWidth="1" min="13" max="13" width="60.0"/>
    <col customWidth="1" min="14" max="16" width="13.71"/>
    <col customWidth="1" min="17" max="17" width="8.43"/>
  </cols>
  <sheetData>
    <row r="1" ht="14.25" customHeight="1">
      <c r="A1" s="77"/>
      <c r="B1" s="77"/>
      <c r="C1" s="11" t="s">
        <v>863</v>
      </c>
      <c r="N1" s="10"/>
      <c r="O1" s="10"/>
      <c r="P1" s="10"/>
      <c r="Q1" s="10"/>
    </row>
    <row r="2" ht="42.75" customHeight="1">
      <c r="A2" s="12" t="s">
        <v>870</v>
      </c>
      <c r="B2" s="13"/>
      <c r="C2" s="13"/>
      <c r="D2" s="13"/>
      <c r="E2" s="13"/>
      <c r="F2" s="13"/>
      <c r="G2" s="14"/>
      <c r="H2" s="15" t="s">
        <v>874</v>
      </c>
      <c r="K2" s="16"/>
      <c r="L2" s="78" t="s">
        <v>866</v>
      </c>
      <c r="N2" s="10"/>
      <c r="O2" s="10"/>
      <c r="P2" s="10"/>
      <c r="Q2" s="10"/>
    </row>
    <row r="3" ht="14.25" customHeight="1">
      <c r="A3" s="77" t="s">
        <v>875</v>
      </c>
      <c r="B3" s="77"/>
      <c r="C3" s="79" t="s">
        <v>875</v>
      </c>
      <c r="D3" s="79"/>
      <c r="E3" s="79" t="s">
        <v>876</v>
      </c>
      <c r="F3" s="79"/>
      <c r="G3" s="10"/>
      <c r="H3" s="10"/>
      <c r="I3" s="10"/>
      <c r="J3" s="16"/>
      <c r="K3" s="10"/>
      <c r="L3" s="10"/>
      <c r="M3" s="16"/>
      <c r="N3" s="10" t="s">
        <v>877</v>
      </c>
      <c r="O3" s="10"/>
      <c r="P3" s="10"/>
      <c r="Q3" s="10"/>
    </row>
    <row r="4" ht="14.25" customHeight="1">
      <c r="A4" s="113" t="s">
        <v>7</v>
      </c>
      <c r="B4" s="113" t="s">
        <v>17</v>
      </c>
      <c r="C4" s="114" t="s">
        <v>8</v>
      </c>
      <c r="D4" s="114" t="s">
        <v>18</v>
      </c>
      <c r="E4" s="114" t="s">
        <v>9</v>
      </c>
      <c r="F4" s="81" t="s">
        <v>19</v>
      </c>
      <c r="G4" s="82" t="s">
        <v>10</v>
      </c>
      <c r="H4" s="82" t="s">
        <v>11</v>
      </c>
      <c r="I4" s="82" t="s">
        <v>12</v>
      </c>
      <c r="J4" s="83" t="s">
        <v>13</v>
      </c>
      <c r="K4" s="82" t="s">
        <v>14</v>
      </c>
      <c r="L4" s="82" t="s">
        <v>3</v>
      </c>
      <c r="M4" s="83" t="s">
        <v>15</v>
      </c>
      <c r="N4" s="115" t="s">
        <v>16</v>
      </c>
      <c r="O4" s="82" t="s">
        <v>20</v>
      </c>
      <c r="P4" s="82" t="s">
        <v>21</v>
      </c>
      <c r="Q4" s="24"/>
    </row>
    <row r="5" ht="14.25" customHeight="1">
      <c r="A5" s="25" t="str">
        <f t="shared" ref="A5:B5" si="1">"0x"&amp;DEC2HEX(C5)</f>
        <v>0xE00000</v>
      </c>
      <c r="B5" s="25" t="str">
        <f t="shared" si="1"/>
        <v>0xE0000F</v>
      </c>
      <c r="C5" s="27">
        <v>1.4680064E7</v>
      </c>
      <c r="D5" s="27" t="str">
        <f>'Type 7 NetIDs'!$C5+15</f>
        <v>14680079</v>
      </c>
      <c r="E5" s="27" t="str">
        <f t="shared" ref="E5:F5" si="2">"17b'"&amp;DEC2BIN(MOD(C5/65536, 2), 1)&amp;DEC2BIN(MOD(C5/256, 256), 8)&amp;DEC2BIN(MOD(C5, 256), 8)</f>
        <v>17b'00000000000000000</v>
      </c>
      <c r="F5" s="27" t="str">
        <f t="shared" si="2"/>
        <v>17b'00000000000001111</v>
      </c>
      <c r="G5" s="102"/>
      <c r="H5" s="102" t="s">
        <v>308</v>
      </c>
      <c r="I5" s="102"/>
      <c r="J5" s="103"/>
      <c r="K5" s="102"/>
      <c r="L5" s="102"/>
      <c r="M5" s="116"/>
      <c r="N5" s="117" t="str">
        <f>DEC2HEX(
BITLSHIFT(VLOOKUP(BITRSHIFT('Type 7 NetIDs'!$C5,21),'NetID-DevAddr formats'!$B$4:$L$11,6,FALSE),(32-VLOOKUP(BITRSHIFT('Type 7 NetIDs'!$C5,21),'NetID-DevAddr formats'!$B$4:$L$11,8,FALSE)))+
BITLSHIFT(BITAND('Type 7 NetIDs'!$C5,HEX2DEC("1FFFFF")),VLOOKUP(BITRSHIFT('Type 7 NetIDs'!$C5,21),'NetID-DevAddr formats'!$B$4:$L$11,11,FALSE)),8)
&amp;"/"&amp;32-VLOOKUP(BITRSHIFT('Type 7 NetIDs'!$C5,21),'NetID-DevAddr formats'!$B$4:$L$11,11,FALSE)-4</f>
        <v>FE000000/21</v>
      </c>
      <c r="O5" s="102" t="str">
        <f> "FE"&amp;DEC2HEX(( MOD('Type 7 NetIDs'!$C5, 131072) / 2), 4)&amp;DEC2HEX(MOD('Type 7 NetIDs'!$C5, 2)*128, 2)&amp;"/25"</f>
        <v>FE000000/25</v>
      </c>
      <c r="P5" s="102" t="str">
        <f> "FE"&amp;DEC2HEX(( MOD(('Type 7 NetIDs'!$C5 + 15), 131072) / 2), 4)&amp;DEC2HEX(( MOD(('Type 7 NetIDs'!$C5 + 15), 2)) * 128, 2)&amp;"/25"</f>
        <v>FE000780/25</v>
      </c>
      <c r="Q5" s="24"/>
    </row>
    <row r="6" ht="14.25" customHeight="1">
      <c r="A6" s="25" t="str">
        <f t="shared" ref="A6:B6" si="3">"0x"&amp;DEC2HEX(C6)</f>
        <v>0xE00010</v>
      </c>
      <c r="B6" s="25" t="str">
        <f t="shared" si="3"/>
        <v>0xE0001F</v>
      </c>
      <c r="C6" s="27" t="str">
        <f t="shared" ref="C6:C9" si="6">C5+16</f>
        <v>14680080</v>
      </c>
      <c r="D6" s="27" t="str">
        <f>'Type 7 NetIDs'!$C6+15</f>
        <v>14680095</v>
      </c>
      <c r="E6" s="27" t="str">
        <f t="shared" ref="E6:F6" si="4">"17b'"&amp;DEC2BIN(MOD(C6/65536, 2), 1)&amp;DEC2BIN(MOD(C6/256, 256), 8)&amp;DEC2BIN(MOD(C6, 256), 8)</f>
        <v>17b'00000000000010000</v>
      </c>
      <c r="F6" s="27" t="str">
        <f t="shared" si="4"/>
        <v>17b'00000000000011111</v>
      </c>
      <c r="G6" s="67" t="s">
        <v>219</v>
      </c>
      <c r="H6" s="102" t="s">
        <v>308</v>
      </c>
      <c r="I6" s="67" t="s">
        <v>219</v>
      </c>
      <c r="J6" s="68" t="s">
        <v>219</v>
      </c>
      <c r="K6" s="67" t="s">
        <v>219</v>
      </c>
      <c r="L6" s="28" t="s">
        <v>219</v>
      </c>
      <c r="M6" s="118"/>
      <c r="N6" s="119" t="str">
        <f>DEC2HEX(
BITLSHIFT(VLOOKUP(BITRSHIFT('Type 7 NetIDs'!$C6,21),'NetID-DevAddr formats'!$B$4:$L$11,6,FALSE),(32-VLOOKUP(BITRSHIFT('Type 7 NetIDs'!$C6,21),'NetID-DevAddr formats'!$B$4:$L$11,8,FALSE)))+
BITLSHIFT(BITAND('Type 7 NetIDs'!$C6,HEX2DEC("1FFFFF")),VLOOKUP(BITRSHIFT('Type 7 NetIDs'!$C6,21),'NetID-DevAddr formats'!$B$4:$L$11,11,FALSE)),8)
&amp;"/"&amp;32-VLOOKUP(BITRSHIFT('Type 7 NetIDs'!$C6,21),'NetID-DevAddr formats'!$B$4:$L$11,11,FALSE)-4</f>
        <v>FE000800/21</v>
      </c>
      <c r="O6" s="102" t="str">
        <f> "FE"&amp;DEC2HEX(( MOD('Type 7 NetIDs'!$C6, 131072) / 2), 4)&amp;DEC2HEX(MOD('Type 7 NetIDs'!$C6, 2)*128, 2)&amp;"/25"</f>
        <v>FE000800/25</v>
      </c>
      <c r="P6" s="102" t="str">
        <f> "FE"&amp;DEC2HEX(( MOD(('Type 7 NetIDs'!$C6 + 15), 131072) / 2), 4)&amp;DEC2HEX(( MOD(('Type 7 NetIDs'!$C6 + 15), 2)) * 128, 2)&amp;"/25"</f>
        <v>FE000F80/25</v>
      </c>
      <c r="Q6" s="10"/>
    </row>
    <row r="7" ht="14.25" customHeight="1">
      <c r="A7" s="25" t="str">
        <f t="shared" ref="A7:B7" si="5">"0x"&amp;DEC2HEX(C7)</f>
        <v>0xE00020</v>
      </c>
      <c r="B7" s="25" t="str">
        <f t="shared" si="5"/>
        <v>0xE0002F</v>
      </c>
      <c r="C7" s="27" t="str">
        <f t="shared" si="6"/>
        <v>14680096</v>
      </c>
      <c r="D7" s="27" t="str">
        <f>'Type 7 NetIDs'!$C7+15</f>
        <v>14680111</v>
      </c>
      <c r="E7" s="27" t="str">
        <f t="shared" ref="E7:F7" si="7">"17b'"&amp;DEC2BIN(MOD(C7/65536, 2), 1)&amp;DEC2BIN(MOD(C7/256, 256), 8)&amp;DEC2BIN(MOD(C7, 256), 8)</f>
        <v>17b'00000000000100000</v>
      </c>
      <c r="F7" s="27" t="str">
        <f t="shared" si="7"/>
        <v>17b'00000000000101111</v>
      </c>
      <c r="G7" s="67" t="s">
        <v>34</v>
      </c>
      <c r="H7" s="67" t="s">
        <v>836</v>
      </c>
      <c r="I7" s="67" t="s">
        <v>837</v>
      </c>
      <c r="J7" s="68">
        <v>44572.0</v>
      </c>
      <c r="K7" s="99" t="s">
        <v>838</v>
      </c>
      <c r="L7" s="112" t="s">
        <v>38</v>
      </c>
      <c r="M7" s="67"/>
      <c r="N7" s="119" t="str">
        <f>DEC2HEX(
BITLSHIFT(VLOOKUP(BITRSHIFT('Type 7 NetIDs'!$C7,21),'NetID-DevAddr formats'!$B$4:$L$11,6,FALSE),(32-VLOOKUP(BITRSHIFT('Type 7 NetIDs'!$C7,21),'NetID-DevAddr formats'!$B$4:$L$11,8,FALSE)))+
BITLSHIFT(BITAND('Type 7 NetIDs'!$C7,HEX2DEC("1FFFFF")),VLOOKUP(BITRSHIFT('Type 7 NetIDs'!$C7,21),'NetID-DevAddr formats'!$B$4:$L$11,11,FALSE)),8)
&amp;"/"&amp;32-VLOOKUP(BITRSHIFT('Type 7 NetIDs'!$C7,21),'NetID-DevAddr formats'!$B$4:$L$11,11,FALSE)-4</f>
        <v>FE001000/21</v>
      </c>
      <c r="O7" s="102" t="str">
        <f> "FE"&amp;DEC2HEX(( MOD('Type 7 NetIDs'!$C7, 131072) / 2), 4)&amp;DEC2HEX(MOD('Type 7 NetIDs'!$C7, 2)*128, 2)&amp;"/25"</f>
        <v>FE001000/25</v>
      </c>
      <c r="P7" s="102" t="str">
        <f> "FE"&amp;DEC2HEX(( MOD(('Type 7 NetIDs'!$C7 + 15), 131072) / 2), 4)&amp;DEC2HEX(( MOD(('Type 7 NetIDs'!$C7 + 15), 2)) * 128, 2)&amp;"/25"</f>
        <v>FE001780/25</v>
      </c>
      <c r="Q7" s="10"/>
    </row>
    <row r="8" ht="14.25" customHeight="1">
      <c r="A8" s="25" t="str">
        <f t="shared" ref="A8:B8" si="8">"0x"&amp;DEC2HEX(C8)</f>
        <v>0xE00030</v>
      </c>
      <c r="B8" s="25" t="str">
        <f t="shared" si="8"/>
        <v>0xE0003F</v>
      </c>
      <c r="C8" s="27" t="str">
        <f t="shared" si="6"/>
        <v>14680112</v>
      </c>
      <c r="D8" s="27" t="str">
        <f>'Type 7 NetIDs'!$C8+15</f>
        <v>14680127</v>
      </c>
      <c r="E8" s="27" t="str">
        <f t="shared" ref="E8:F8" si="9">"17b'"&amp;DEC2BIN(MOD(C8/65536, 2), 1)&amp;DEC2BIN(MOD(C8/256, 256), 8)&amp;DEC2BIN(MOD(C8, 256), 8)</f>
        <v>17b'00000000000110000</v>
      </c>
      <c r="F8" s="27" t="str">
        <f t="shared" si="9"/>
        <v>17b'00000000000111111</v>
      </c>
      <c r="G8" s="67" t="s">
        <v>846</v>
      </c>
      <c r="H8" s="67" t="s">
        <v>847</v>
      </c>
      <c r="I8" s="67" t="s">
        <v>837</v>
      </c>
      <c r="J8" s="68">
        <v>44672.0</v>
      </c>
      <c r="K8" s="99" t="s">
        <v>848</v>
      </c>
      <c r="L8" s="112" t="s">
        <v>38</v>
      </c>
      <c r="M8" s="67"/>
      <c r="N8" s="119" t="str">
        <f>DEC2HEX(
BITLSHIFT(VLOOKUP(BITRSHIFT('Type 7 NetIDs'!$C8,21),'NetID-DevAddr formats'!$B$4:$L$11,6,FALSE),(32-VLOOKUP(BITRSHIFT('Type 7 NetIDs'!$C8,21),'NetID-DevAddr formats'!$B$4:$L$11,8,FALSE)))+
BITLSHIFT(BITAND('Type 7 NetIDs'!$C8,HEX2DEC("1FFFFF")),VLOOKUP(BITRSHIFT('Type 7 NetIDs'!$C8,21),'NetID-DevAddr formats'!$B$4:$L$11,11,FALSE)),8)
&amp;"/"&amp;32-VLOOKUP(BITRSHIFT('Type 7 NetIDs'!$C8,21),'NetID-DevAddr formats'!$B$4:$L$11,11,FALSE)-4</f>
        <v>FE001800/21</v>
      </c>
      <c r="O8" s="102" t="str">
        <f> "FE"&amp;DEC2HEX(( MOD('Type 7 NetIDs'!$C8, 131072) / 2), 4)&amp;DEC2HEX(MOD('Type 7 NetIDs'!$C8, 2)*128, 2)&amp;"/25"</f>
        <v>FE001800/25</v>
      </c>
      <c r="P8" s="102" t="str">
        <f> "FE"&amp;DEC2HEX(( MOD(('Type 7 NetIDs'!$C8 + 15), 131072) / 2), 4)&amp;DEC2HEX(( MOD(('Type 7 NetIDs'!$C8 + 15), 2)) * 128, 2)&amp;"/25"</f>
        <v>FE001F80/25</v>
      </c>
      <c r="Q8" s="10"/>
    </row>
    <row r="9" ht="14.25" customHeight="1">
      <c r="A9" s="25" t="str">
        <f t="shared" ref="A9:B9" si="10">"0x"&amp;DEC2HEX(C9)</f>
        <v>0xE00040</v>
      </c>
      <c r="B9" s="25" t="str">
        <f t="shared" si="10"/>
        <v>0xE0004F</v>
      </c>
      <c r="C9" s="27" t="str">
        <f t="shared" si="6"/>
        <v>14680128</v>
      </c>
      <c r="D9" s="27" t="str">
        <f>'Type 7 NetIDs'!$C9+15</f>
        <v>14680143</v>
      </c>
      <c r="E9" s="27" t="str">
        <f t="shared" ref="E9:F9" si="11">"17b'"&amp;DEC2BIN(MOD(C9/65536, 2), 1)&amp;DEC2BIN(MOD(C9/256, 256), 8)&amp;DEC2BIN(MOD(C9, 256), 8)</f>
        <v>17b'00000000001000000</v>
      </c>
      <c r="F9" s="27" t="str">
        <f t="shared" si="11"/>
        <v>17b'00000000001001111</v>
      </c>
      <c r="G9" s="67" t="s">
        <v>638</v>
      </c>
      <c r="H9" s="67" t="s">
        <v>856</v>
      </c>
      <c r="I9" s="67" t="s">
        <v>837</v>
      </c>
      <c r="J9" s="68">
        <v>44672.0</v>
      </c>
      <c r="K9" s="99" t="s">
        <v>857</v>
      </c>
      <c r="L9" s="28" t="s">
        <v>38</v>
      </c>
      <c r="M9" s="112"/>
      <c r="N9" s="119" t="str">
        <f>DEC2HEX(
BITLSHIFT(VLOOKUP(BITRSHIFT('Type 7 NetIDs'!$C9,21),'NetID-DevAddr formats'!$B$4:$L$11,6,FALSE),(32-VLOOKUP(BITRSHIFT('Type 7 NetIDs'!$C9,21),'NetID-DevAddr formats'!$B$4:$L$11,8,FALSE)))+
BITLSHIFT(BITAND('Type 7 NetIDs'!$C9,HEX2DEC("1FFFFF")),VLOOKUP(BITRSHIFT('Type 7 NetIDs'!$C9,21),'NetID-DevAddr formats'!$B$4:$L$11,11,FALSE)),8)
&amp;"/"&amp;32-VLOOKUP(BITRSHIFT('Type 7 NetIDs'!$C9,21),'NetID-DevAddr formats'!$B$4:$L$11,11,FALSE)-4</f>
        <v>FE002000/21</v>
      </c>
      <c r="O9" s="102" t="str">
        <f> "FE"&amp;DEC2HEX(( MOD('Type 7 NetIDs'!$C9, 131072) / 2), 4)&amp;DEC2HEX(MOD('Type 7 NetIDs'!$C9, 2)*128, 2)&amp;"/25"</f>
        <v>FE002000/25</v>
      </c>
      <c r="P9" s="102" t="str">
        <f> "FE"&amp;DEC2HEX(( MOD(('Type 7 NetIDs'!$C9 + 15), 131072) / 2), 4)&amp;DEC2HEX(( MOD(('Type 7 NetIDs'!$C9 + 15), 2)) * 128, 2)&amp;"/25"</f>
        <v>FE002780/25</v>
      </c>
      <c r="Q9" s="10"/>
    </row>
    <row r="10" ht="14.25" customHeight="1">
      <c r="A10" s="25"/>
      <c r="B10" s="25"/>
      <c r="C10" s="27"/>
      <c r="D10" s="27"/>
      <c r="E10" s="27"/>
      <c r="F10" s="27"/>
      <c r="G10" s="67"/>
      <c r="H10" s="67"/>
      <c r="I10" s="67"/>
      <c r="J10" s="68"/>
      <c r="K10" s="28"/>
      <c r="L10" s="28"/>
      <c r="M10" s="112"/>
      <c r="N10" s="119"/>
      <c r="O10" s="102"/>
      <c r="P10" s="102"/>
      <c r="Q10" s="10"/>
    </row>
    <row r="11" ht="14.25" customHeight="1">
      <c r="A11" s="77"/>
      <c r="B11" s="77"/>
      <c r="C11" s="79"/>
      <c r="D11" s="79"/>
      <c r="E11" s="79"/>
      <c r="F11" s="79"/>
      <c r="G11" s="10"/>
      <c r="H11" s="10"/>
      <c r="I11" s="10"/>
      <c r="J11" s="16"/>
      <c r="K11" s="10"/>
      <c r="L11" s="10"/>
      <c r="M11" s="16"/>
      <c r="N11" s="10"/>
      <c r="O11" s="10"/>
      <c r="P11" s="10"/>
    </row>
    <row r="12" ht="14.25" customHeight="1">
      <c r="A12" s="77"/>
      <c r="B12" s="77"/>
      <c r="C12" s="79"/>
      <c r="D12" s="79"/>
      <c r="E12" s="79"/>
      <c r="F12" s="79"/>
      <c r="G12" s="10"/>
      <c r="H12" s="10"/>
      <c r="I12" s="10"/>
      <c r="J12" s="16"/>
      <c r="K12" s="10"/>
      <c r="L12" s="10"/>
      <c r="M12" s="16"/>
      <c r="N12" s="10"/>
      <c r="O12" s="10"/>
      <c r="P12" s="10"/>
    </row>
    <row r="13" ht="14.25" customHeight="1">
      <c r="A13" s="77"/>
      <c r="B13" s="77"/>
      <c r="C13" s="79"/>
      <c r="D13" s="79"/>
      <c r="E13" s="79"/>
      <c r="F13" s="79"/>
      <c r="G13" s="10"/>
      <c r="H13" s="10"/>
      <c r="I13" s="10"/>
      <c r="J13" s="16"/>
      <c r="K13" s="10"/>
      <c r="L13" s="10"/>
      <c r="M13" s="16"/>
      <c r="N13" s="10"/>
      <c r="O13" s="10"/>
      <c r="P13" s="10"/>
    </row>
    <row r="14" ht="14.25" customHeight="1">
      <c r="A14" s="77"/>
      <c r="B14" s="77"/>
      <c r="C14" s="79"/>
      <c r="D14" s="79"/>
      <c r="E14" s="79"/>
      <c r="F14" s="79"/>
      <c r="G14" s="10"/>
      <c r="H14" s="10"/>
      <c r="I14" s="10"/>
      <c r="J14" s="16"/>
      <c r="K14" s="10"/>
      <c r="L14" s="10"/>
      <c r="M14" s="16"/>
      <c r="N14" s="10"/>
      <c r="O14" s="10"/>
      <c r="P14" s="10"/>
    </row>
    <row r="15" ht="14.25" customHeight="1">
      <c r="A15" s="77"/>
      <c r="B15" s="77"/>
      <c r="C15" s="79"/>
      <c r="D15" s="79"/>
      <c r="E15" s="79"/>
      <c r="F15" s="79"/>
      <c r="G15" s="10"/>
      <c r="H15" s="10"/>
      <c r="I15" s="10"/>
      <c r="J15" s="16"/>
      <c r="K15" s="10"/>
      <c r="L15" s="10"/>
      <c r="M15" s="16"/>
      <c r="N15" s="10"/>
      <c r="O15" s="10"/>
      <c r="P15" s="10"/>
    </row>
    <row r="16" ht="14.25" customHeight="1">
      <c r="A16" s="77"/>
      <c r="B16" s="77"/>
      <c r="C16" s="79"/>
      <c r="D16" s="79"/>
      <c r="E16" s="79"/>
      <c r="F16" s="79"/>
      <c r="G16" s="10"/>
      <c r="H16" s="10"/>
      <c r="I16" s="10"/>
      <c r="J16" s="16"/>
      <c r="K16" s="10"/>
      <c r="L16" s="10"/>
      <c r="M16" s="16"/>
      <c r="N16" s="10"/>
      <c r="O16" s="10"/>
      <c r="P16" s="10"/>
    </row>
    <row r="17" ht="14.25" customHeight="1">
      <c r="A17" s="77"/>
      <c r="B17" s="77"/>
      <c r="C17" s="79"/>
      <c r="D17" s="79"/>
      <c r="E17" s="79"/>
      <c r="F17" s="79"/>
      <c r="G17" s="10"/>
      <c r="H17" s="10"/>
      <c r="I17" s="10"/>
      <c r="J17" s="16"/>
      <c r="K17" s="10"/>
      <c r="L17" s="10"/>
      <c r="M17" s="16"/>
      <c r="N17" s="10"/>
      <c r="O17" s="10"/>
      <c r="P17" s="10"/>
    </row>
    <row r="18" ht="14.25" customHeight="1">
      <c r="A18" s="77"/>
      <c r="B18" s="77"/>
      <c r="C18" s="79"/>
      <c r="D18" s="79"/>
      <c r="E18" s="79"/>
      <c r="F18" s="79"/>
      <c r="G18" s="10"/>
      <c r="H18" s="10"/>
      <c r="I18" s="10"/>
      <c r="J18" s="16"/>
      <c r="K18" s="10"/>
      <c r="L18" s="10"/>
      <c r="M18" s="16"/>
      <c r="N18" s="10"/>
      <c r="O18" s="10"/>
      <c r="P18" s="10"/>
    </row>
    <row r="19" ht="14.25" customHeight="1">
      <c r="A19" s="77"/>
      <c r="B19" s="77"/>
      <c r="C19" s="79"/>
      <c r="D19" s="79"/>
      <c r="E19" s="79"/>
      <c r="F19" s="79"/>
      <c r="G19" s="10"/>
      <c r="H19" s="10"/>
      <c r="I19" s="10"/>
      <c r="J19" s="16"/>
      <c r="K19" s="10"/>
      <c r="L19" s="10"/>
      <c r="M19" s="16"/>
      <c r="N19" s="10"/>
      <c r="O19" s="10"/>
      <c r="P19" s="10"/>
    </row>
    <row r="20" ht="14.25" customHeight="1">
      <c r="A20" s="77"/>
      <c r="B20" s="77"/>
      <c r="C20" s="79"/>
      <c r="D20" s="79"/>
      <c r="E20" s="79"/>
      <c r="F20" s="79"/>
      <c r="G20" s="10"/>
      <c r="H20" s="10"/>
      <c r="I20" s="10"/>
      <c r="J20" s="16"/>
      <c r="K20" s="10"/>
      <c r="L20" s="10"/>
      <c r="M20" s="16"/>
      <c r="N20" s="10"/>
      <c r="O20" s="10"/>
      <c r="P20" s="10"/>
    </row>
    <row r="21" ht="14.25" customHeight="1">
      <c r="A21" s="77"/>
      <c r="B21" s="77"/>
      <c r="C21" s="79"/>
      <c r="D21" s="79"/>
      <c r="E21" s="79"/>
      <c r="F21" s="79"/>
      <c r="G21" s="10"/>
      <c r="H21" s="10"/>
      <c r="I21" s="10"/>
      <c r="J21" s="16"/>
      <c r="K21" s="10"/>
      <c r="L21" s="10"/>
      <c r="M21" s="16"/>
      <c r="N21" s="10"/>
      <c r="O21" s="10"/>
      <c r="P21" s="10"/>
    </row>
    <row r="22" ht="14.25" customHeight="1">
      <c r="A22" s="77"/>
      <c r="B22" s="77"/>
      <c r="C22" s="79"/>
      <c r="D22" s="79"/>
      <c r="E22" s="79"/>
      <c r="F22" s="79"/>
      <c r="G22" s="10"/>
      <c r="H22" s="10"/>
      <c r="I22" s="10"/>
      <c r="J22" s="16"/>
      <c r="K22" s="10"/>
      <c r="L22" s="10"/>
      <c r="M22" s="16"/>
      <c r="N22" s="10"/>
      <c r="O22" s="10"/>
      <c r="P22" s="10"/>
    </row>
    <row r="23" ht="14.25" customHeight="1">
      <c r="A23" s="77"/>
      <c r="B23" s="77"/>
      <c r="C23" s="79"/>
      <c r="D23" s="79"/>
      <c r="E23" s="79"/>
      <c r="F23" s="79"/>
      <c r="G23" s="10"/>
      <c r="H23" s="10"/>
      <c r="I23" s="10"/>
      <c r="J23" s="16"/>
      <c r="K23" s="10"/>
      <c r="L23" s="10"/>
      <c r="M23" s="16"/>
      <c r="N23" s="10"/>
      <c r="O23" s="10"/>
      <c r="P23" s="10"/>
    </row>
    <row r="24" ht="14.25" customHeight="1">
      <c r="A24" s="77"/>
      <c r="B24" s="77"/>
      <c r="C24" s="79"/>
      <c r="D24" s="79"/>
      <c r="E24" s="79"/>
      <c r="F24" s="79"/>
      <c r="G24" s="10"/>
      <c r="H24" s="10"/>
      <c r="I24" s="10"/>
      <c r="J24" s="16"/>
      <c r="K24" s="10"/>
      <c r="L24" s="10"/>
      <c r="M24" s="16"/>
      <c r="N24" s="10"/>
      <c r="O24" s="10"/>
      <c r="P24" s="10"/>
    </row>
    <row r="25" ht="14.25" customHeight="1">
      <c r="A25" s="77"/>
      <c r="B25" s="77"/>
      <c r="C25" s="79"/>
      <c r="D25" s="79"/>
      <c r="E25" s="79"/>
      <c r="F25" s="79"/>
      <c r="G25" s="10"/>
      <c r="H25" s="10"/>
      <c r="I25" s="10"/>
      <c r="J25" s="16"/>
      <c r="K25" s="10"/>
      <c r="L25" s="10"/>
      <c r="M25" s="16"/>
      <c r="N25" s="10"/>
      <c r="O25" s="10"/>
      <c r="P25" s="10"/>
    </row>
    <row r="26" ht="14.25" customHeight="1">
      <c r="A26" s="77"/>
      <c r="B26" s="77"/>
      <c r="C26" s="79"/>
      <c r="D26" s="79"/>
      <c r="E26" s="79"/>
      <c r="F26" s="79"/>
      <c r="G26" s="10"/>
      <c r="H26" s="10"/>
      <c r="I26" s="10"/>
      <c r="J26" s="16"/>
      <c r="K26" s="10"/>
      <c r="L26" s="10"/>
      <c r="M26" s="16"/>
      <c r="N26" s="10"/>
      <c r="O26" s="10"/>
      <c r="P26" s="10"/>
    </row>
    <row r="27" ht="14.25" customHeight="1">
      <c r="A27" s="77"/>
      <c r="B27" s="77"/>
      <c r="C27" s="79"/>
      <c r="D27" s="79"/>
      <c r="E27" s="79"/>
      <c r="F27" s="79"/>
      <c r="G27" s="10"/>
      <c r="H27" s="10"/>
      <c r="I27" s="10"/>
      <c r="J27" s="16"/>
      <c r="K27" s="10"/>
      <c r="L27" s="10"/>
      <c r="M27" s="16"/>
      <c r="N27" s="10"/>
      <c r="O27" s="10"/>
      <c r="P27" s="10"/>
    </row>
    <row r="28" ht="14.25" customHeight="1">
      <c r="A28" s="77"/>
      <c r="B28" s="77"/>
      <c r="C28" s="79"/>
      <c r="D28" s="79"/>
      <c r="E28" s="79"/>
      <c r="F28" s="79"/>
      <c r="G28" s="10"/>
      <c r="H28" s="10"/>
      <c r="I28" s="10"/>
      <c r="J28" s="16"/>
      <c r="K28" s="10"/>
      <c r="L28" s="10"/>
      <c r="M28" s="16"/>
      <c r="N28" s="10"/>
      <c r="O28" s="10"/>
      <c r="P28" s="10"/>
    </row>
    <row r="29" ht="14.25" customHeight="1">
      <c r="A29" s="77"/>
      <c r="B29" s="77"/>
      <c r="C29" s="79"/>
      <c r="D29" s="79"/>
      <c r="E29" s="79"/>
      <c r="F29" s="79"/>
      <c r="G29" s="10"/>
      <c r="H29" s="10"/>
      <c r="I29" s="10"/>
      <c r="J29" s="16"/>
      <c r="K29" s="10"/>
      <c r="L29" s="10"/>
      <c r="M29" s="16"/>
      <c r="N29" s="10"/>
      <c r="O29" s="10"/>
      <c r="P29" s="10"/>
    </row>
    <row r="30" ht="14.25" customHeight="1">
      <c r="A30" s="77"/>
      <c r="B30" s="77"/>
      <c r="C30" s="79"/>
      <c r="D30" s="79"/>
      <c r="E30" s="79"/>
      <c r="F30" s="79"/>
      <c r="G30" s="10"/>
      <c r="H30" s="10"/>
      <c r="I30" s="10"/>
      <c r="J30" s="16"/>
      <c r="K30" s="10"/>
      <c r="L30" s="10"/>
      <c r="M30" s="16"/>
      <c r="N30" s="10"/>
      <c r="O30" s="10"/>
      <c r="P30" s="10"/>
    </row>
    <row r="31" ht="14.25" customHeight="1">
      <c r="A31" s="77"/>
      <c r="B31" s="77"/>
      <c r="C31" s="79"/>
      <c r="D31" s="79"/>
      <c r="E31" s="79"/>
      <c r="F31" s="79"/>
      <c r="G31" s="10"/>
      <c r="H31" s="10"/>
      <c r="I31" s="10"/>
      <c r="J31" s="16"/>
      <c r="K31" s="10"/>
      <c r="L31" s="10"/>
      <c r="M31" s="16"/>
      <c r="N31" s="10"/>
      <c r="O31" s="10"/>
      <c r="P31" s="10"/>
    </row>
    <row r="32" ht="14.25" customHeight="1">
      <c r="A32" s="77"/>
      <c r="B32" s="77"/>
      <c r="C32" s="79"/>
      <c r="D32" s="79"/>
      <c r="E32" s="79"/>
      <c r="F32" s="79"/>
      <c r="G32" s="10"/>
      <c r="H32" s="10"/>
      <c r="I32" s="10"/>
      <c r="J32" s="16"/>
      <c r="K32" s="10"/>
      <c r="L32" s="10"/>
      <c r="M32" s="16"/>
      <c r="N32" s="10"/>
      <c r="O32" s="10"/>
      <c r="P32" s="10"/>
    </row>
    <row r="33" ht="14.25" customHeight="1">
      <c r="A33" s="77"/>
      <c r="B33" s="77"/>
      <c r="C33" s="79"/>
      <c r="D33" s="79"/>
      <c r="E33" s="79"/>
      <c r="F33" s="79"/>
      <c r="G33" s="10"/>
      <c r="H33" s="10"/>
      <c r="I33" s="10"/>
      <c r="J33" s="16"/>
      <c r="K33" s="10"/>
      <c r="L33" s="10"/>
      <c r="M33" s="16"/>
      <c r="N33" s="10"/>
      <c r="O33" s="10"/>
      <c r="P33" s="10"/>
    </row>
    <row r="34" ht="14.25" customHeight="1">
      <c r="A34" s="77"/>
      <c r="B34" s="77"/>
      <c r="C34" s="79"/>
      <c r="D34" s="79"/>
      <c r="E34" s="79"/>
      <c r="F34" s="79"/>
      <c r="G34" s="10"/>
      <c r="H34" s="10"/>
      <c r="I34" s="10"/>
      <c r="J34" s="16"/>
      <c r="K34" s="10"/>
      <c r="L34" s="10"/>
      <c r="M34" s="16"/>
      <c r="N34" s="10"/>
      <c r="O34" s="10"/>
      <c r="P34" s="10"/>
    </row>
    <row r="35" ht="14.25" customHeight="1">
      <c r="A35" s="77"/>
      <c r="B35" s="77"/>
      <c r="C35" s="79"/>
      <c r="D35" s="79"/>
      <c r="E35" s="79"/>
      <c r="F35" s="79"/>
      <c r="G35" s="10"/>
      <c r="H35" s="10"/>
      <c r="I35" s="10"/>
      <c r="J35" s="16"/>
      <c r="K35" s="10"/>
      <c r="L35" s="10"/>
      <c r="M35" s="16"/>
      <c r="N35" s="10"/>
      <c r="O35" s="10"/>
      <c r="P35" s="10"/>
    </row>
    <row r="36" ht="14.25" customHeight="1">
      <c r="A36" s="77"/>
      <c r="B36" s="77"/>
      <c r="C36" s="79"/>
      <c r="D36" s="79"/>
      <c r="E36" s="79"/>
      <c r="F36" s="79"/>
      <c r="G36" s="10"/>
      <c r="H36" s="10"/>
      <c r="I36" s="10"/>
      <c r="J36" s="16"/>
      <c r="K36" s="10"/>
      <c r="L36" s="10"/>
      <c r="M36" s="16"/>
      <c r="N36" s="10"/>
      <c r="O36" s="10"/>
      <c r="P36" s="10"/>
    </row>
    <row r="37" ht="14.25" customHeight="1">
      <c r="A37" s="77"/>
      <c r="B37" s="77"/>
      <c r="C37" s="79"/>
      <c r="D37" s="79"/>
      <c r="E37" s="79"/>
      <c r="F37" s="79"/>
      <c r="G37" s="10"/>
      <c r="H37" s="10"/>
      <c r="I37" s="10"/>
      <c r="J37" s="16"/>
      <c r="K37" s="10"/>
      <c r="L37" s="10"/>
      <c r="M37" s="16"/>
      <c r="N37" s="10"/>
      <c r="O37" s="10"/>
      <c r="P37" s="10"/>
    </row>
    <row r="38" ht="14.25" customHeight="1">
      <c r="A38" s="77"/>
      <c r="B38" s="77"/>
      <c r="C38" s="79"/>
      <c r="D38" s="79"/>
      <c r="E38" s="79"/>
      <c r="F38" s="79"/>
      <c r="G38" s="10"/>
      <c r="H38" s="10"/>
      <c r="I38" s="10"/>
      <c r="J38" s="16"/>
      <c r="K38" s="10"/>
      <c r="L38" s="10"/>
      <c r="M38" s="16"/>
      <c r="N38" s="10"/>
      <c r="O38" s="10"/>
      <c r="P38" s="10"/>
    </row>
    <row r="39" ht="14.25" customHeight="1">
      <c r="A39" s="77"/>
      <c r="B39" s="77"/>
      <c r="C39" s="79"/>
      <c r="D39" s="79"/>
      <c r="E39" s="79"/>
      <c r="F39" s="79"/>
      <c r="G39" s="10"/>
      <c r="H39" s="10"/>
      <c r="I39" s="10"/>
      <c r="J39" s="16"/>
      <c r="K39" s="10"/>
      <c r="L39" s="10"/>
      <c r="M39" s="16"/>
      <c r="N39" s="10"/>
      <c r="O39" s="10"/>
      <c r="P39" s="10"/>
    </row>
    <row r="40" ht="14.25" customHeight="1">
      <c r="A40" s="77"/>
      <c r="B40" s="77"/>
      <c r="C40" s="79"/>
      <c r="D40" s="79"/>
      <c r="E40" s="79"/>
      <c r="F40" s="79"/>
      <c r="G40" s="10"/>
      <c r="H40" s="10"/>
      <c r="I40" s="10"/>
      <c r="J40" s="16"/>
      <c r="K40" s="10"/>
      <c r="L40" s="10"/>
      <c r="M40" s="16"/>
      <c r="N40" s="10"/>
      <c r="O40" s="10"/>
      <c r="P40" s="10"/>
    </row>
    <row r="41" ht="14.25" customHeight="1">
      <c r="A41" s="77"/>
      <c r="B41" s="77"/>
      <c r="C41" s="79"/>
      <c r="D41" s="79"/>
      <c r="E41" s="79"/>
      <c r="F41" s="79"/>
      <c r="G41" s="10"/>
      <c r="H41" s="10"/>
      <c r="I41" s="10"/>
      <c r="J41" s="16"/>
      <c r="K41" s="10"/>
      <c r="L41" s="10"/>
      <c r="M41" s="16"/>
      <c r="N41" s="10"/>
      <c r="O41" s="10"/>
      <c r="P41" s="10"/>
    </row>
    <row r="42" ht="14.25" customHeight="1">
      <c r="A42" s="77"/>
      <c r="B42" s="77"/>
      <c r="C42" s="79"/>
      <c r="D42" s="79"/>
      <c r="E42" s="79"/>
      <c r="F42" s="79"/>
      <c r="G42" s="10"/>
      <c r="H42" s="10"/>
      <c r="I42" s="10"/>
      <c r="J42" s="16"/>
      <c r="K42" s="10"/>
      <c r="L42" s="10"/>
      <c r="M42" s="16"/>
      <c r="N42" s="10"/>
      <c r="O42" s="10"/>
      <c r="P42" s="10"/>
    </row>
    <row r="43" ht="14.25" customHeight="1">
      <c r="A43" s="77"/>
      <c r="B43" s="77"/>
      <c r="C43" s="79"/>
      <c r="D43" s="79"/>
      <c r="E43" s="79"/>
      <c r="F43" s="79"/>
      <c r="G43" s="10"/>
      <c r="H43" s="10"/>
      <c r="I43" s="10"/>
      <c r="J43" s="16"/>
      <c r="K43" s="10"/>
      <c r="L43" s="10"/>
      <c r="M43" s="16"/>
      <c r="N43" s="10"/>
      <c r="O43" s="10"/>
      <c r="P43" s="10"/>
    </row>
    <row r="44" ht="14.25" customHeight="1">
      <c r="A44" s="77"/>
      <c r="B44" s="77"/>
      <c r="C44" s="79"/>
      <c r="D44" s="79"/>
      <c r="E44" s="79"/>
      <c r="F44" s="79"/>
      <c r="G44" s="10"/>
      <c r="H44" s="10"/>
      <c r="I44" s="10"/>
      <c r="J44" s="16"/>
      <c r="K44" s="10"/>
      <c r="L44" s="10"/>
      <c r="M44" s="16"/>
      <c r="N44" s="10"/>
      <c r="O44" s="10"/>
      <c r="P44" s="10"/>
    </row>
    <row r="45" ht="14.25" customHeight="1">
      <c r="A45" s="77"/>
      <c r="B45" s="77"/>
      <c r="C45" s="79"/>
      <c r="D45" s="79"/>
      <c r="E45" s="79"/>
      <c r="F45" s="79"/>
      <c r="G45" s="10"/>
      <c r="H45" s="10"/>
      <c r="I45" s="10"/>
      <c r="J45" s="16"/>
      <c r="K45" s="10"/>
      <c r="L45" s="10"/>
      <c r="M45" s="16"/>
      <c r="N45" s="10"/>
      <c r="O45" s="10"/>
      <c r="P45" s="10"/>
    </row>
    <row r="46" ht="14.25" customHeight="1">
      <c r="A46" s="77"/>
      <c r="B46" s="77"/>
      <c r="C46" s="79"/>
      <c r="D46" s="79"/>
      <c r="E46" s="79"/>
      <c r="F46" s="79"/>
      <c r="G46" s="10"/>
      <c r="H46" s="10"/>
      <c r="I46" s="10"/>
      <c r="J46" s="16"/>
      <c r="K46" s="10"/>
      <c r="L46" s="10"/>
      <c r="M46" s="16"/>
      <c r="N46" s="10"/>
      <c r="O46" s="10"/>
      <c r="P46" s="10"/>
    </row>
    <row r="47" ht="14.25" customHeight="1">
      <c r="A47" s="77"/>
      <c r="B47" s="77"/>
      <c r="C47" s="79"/>
      <c r="D47" s="79"/>
      <c r="E47" s="79"/>
      <c r="F47" s="79"/>
      <c r="G47" s="10"/>
      <c r="H47" s="10"/>
      <c r="I47" s="10"/>
      <c r="J47" s="16"/>
      <c r="K47" s="10"/>
      <c r="L47" s="10"/>
      <c r="M47" s="16"/>
      <c r="N47" s="10"/>
      <c r="O47" s="10"/>
      <c r="P47" s="10"/>
    </row>
    <row r="48" ht="14.25" customHeight="1">
      <c r="A48" s="77"/>
      <c r="B48" s="77"/>
      <c r="C48" s="79"/>
      <c r="D48" s="79"/>
      <c r="E48" s="79"/>
      <c r="F48" s="79"/>
      <c r="G48" s="10"/>
      <c r="H48" s="10"/>
      <c r="I48" s="10"/>
      <c r="J48" s="16"/>
      <c r="K48" s="10"/>
      <c r="L48" s="10"/>
      <c r="M48" s="16"/>
      <c r="N48" s="10"/>
      <c r="O48" s="10"/>
      <c r="P48" s="10"/>
    </row>
    <row r="49" ht="14.25" customHeight="1">
      <c r="A49" s="77"/>
      <c r="B49" s="77"/>
      <c r="C49" s="79"/>
      <c r="D49" s="79"/>
      <c r="E49" s="79"/>
      <c r="F49" s="79"/>
      <c r="G49" s="10"/>
      <c r="H49" s="10"/>
      <c r="I49" s="10"/>
      <c r="J49" s="16"/>
      <c r="K49" s="10"/>
      <c r="L49" s="10"/>
      <c r="M49" s="16"/>
      <c r="N49" s="10"/>
      <c r="O49" s="10"/>
      <c r="P49" s="10"/>
    </row>
    <row r="50" ht="14.25" customHeight="1">
      <c r="A50" s="77"/>
      <c r="B50" s="77"/>
      <c r="C50" s="79"/>
      <c r="D50" s="79"/>
      <c r="E50" s="79"/>
      <c r="F50" s="79"/>
      <c r="G50" s="10"/>
      <c r="H50" s="10"/>
      <c r="I50" s="10"/>
      <c r="J50" s="16"/>
      <c r="K50" s="10"/>
      <c r="L50" s="10"/>
      <c r="M50" s="16"/>
      <c r="N50" s="10"/>
      <c r="O50" s="10"/>
      <c r="P50" s="10"/>
    </row>
    <row r="51" ht="14.25" customHeight="1">
      <c r="A51" s="77"/>
      <c r="B51" s="77"/>
      <c r="C51" s="79"/>
      <c r="D51" s="79"/>
      <c r="E51" s="79"/>
      <c r="F51" s="79"/>
      <c r="G51" s="10"/>
      <c r="H51" s="10"/>
      <c r="I51" s="10"/>
      <c r="J51" s="16"/>
      <c r="K51" s="10"/>
      <c r="L51" s="10"/>
      <c r="M51" s="16"/>
      <c r="N51" s="10"/>
      <c r="O51" s="10"/>
      <c r="P51" s="10"/>
    </row>
    <row r="52" ht="14.25" customHeight="1">
      <c r="A52" s="77"/>
      <c r="B52" s="77"/>
      <c r="C52" s="79"/>
      <c r="D52" s="79"/>
      <c r="E52" s="79"/>
      <c r="F52" s="79"/>
      <c r="G52" s="10"/>
      <c r="H52" s="10"/>
      <c r="I52" s="10"/>
      <c r="J52" s="16"/>
      <c r="K52" s="10"/>
      <c r="L52" s="10"/>
      <c r="M52" s="16"/>
      <c r="N52" s="10"/>
      <c r="O52" s="10"/>
      <c r="P52" s="10"/>
    </row>
    <row r="53" ht="14.25" customHeight="1">
      <c r="A53" s="77"/>
      <c r="B53" s="77"/>
      <c r="C53" s="79"/>
      <c r="D53" s="79"/>
      <c r="E53" s="79"/>
      <c r="F53" s="79"/>
      <c r="G53" s="10"/>
      <c r="H53" s="10"/>
      <c r="I53" s="10"/>
      <c r="J53" s="16"/>
      <c r="K53" s="10"/>
      <c r="L53" s="10"/>
      <c r="M53" s="16"/>
      <c r="N53" s="10"/>
      <c r="O53" s="10"/>
      <c r="P53" s="10"/>
    </row>
    <row r="54" ht="14.25" customHeight="1">
      <c r="A54" s="77"/>
      <c r="B54" s="77"/>
      <c r="C54" s="79"/>
      <c r="D54" s="79"/>
      <c r="E54" s="79"/>
      <c r="F54" s="79"/>
      <c r="G54" s="10"/>
      <c r="H54" s="10"/>
      <c r="I54" s="10"/>
      <c r="J54" s="16"/>
      <c r="K54" s="10"/>
      <c r="L54" s="10"/>
      <c r="M54" s="16"/>
      <c r="N54" s="10"/>
      <c r="O54" s="10"/>
      <c r="P54" s="10"/>
    </row>
    <row r="55" ht="14.25" customHeight="1">
      <c r="A55" s="77"/>
      <c r="B55" s="77"/>
      <c r="C55" s="79"/>
      <c r="D55" s="79"/>
      <c r="E55" s="79"/>
      <c r="F55" s="79"/>
      <c r="G55" s="10"/>
      <c r="H55" s="10"/>
      <c r="I55" s="10"/>
      <c r="J55" s="16"/>
      <c r="K55" s="10"/>
      <c r="L55" s="10"/>
      <c r="M55" s="16"/>
      <c r="N55" s="10"/>
      <c r="O55" s="10"/>
      <c r="P55" s="10"/>
    </row>
    <row r="56" ht="14.25" customHeight="1">
      <c r="A56" s="77"/>
      <c r="B56" s="77"/>
      <c r="C56" s="79"/>
      <c r="D56" s="79"/>
      <c r="E56" s="79"/>
      <c r="F56" s="79"/>
      <c r="G56" s="10"/>
      <c r="H56" s="10"/>
      <c r="I56" s="10"/>
      <c r="J56" s="16"/>
      <c r="K56" s="10"/>
      <c r="L56" s="10"/>
      <c r="M56" s="16"/>
      <c r="N56" s="10"/>
      <c r="O56" s="10"/>
      <c r="P56" s="10"/>
    </row>
    <row r="57" ht="14.25" customHeight="1">
      <c r="A57" s="77"/>
      <c r="B57" s="77"/>
      <c r="C57" s="79"/>
      <c r="D57" s="79"/>
      <c r="E57" s="79"/>
      <c r="F57" s="79"/>
      <c r="G57" s="10"/>
      <c r="H57" s="10"/>
      <c r="I57" s="10"/>
      <c r="J57" s="16"/>
      <c r="K57" s="10"/>
      <c r="L57" s="10"/>
      <c r="M57" s="16"/>
      <c r="N57" s="10"/>
      <c r="O57" s="10"/>
      <c r="P57" s="10"/>
    </row>
    <row r="58" ht="14.25" customHeight="1">
      <c r="A58" s="77"/>
      <c r="B58" s="77"/>
      <c r="C58" s="79"/>
      <c r="D58" s="79"/>
      <c r="E58" s="79"/>
      <c r="F58" s="79"/>
      <c r="G58" s="10"/>
      <c r="H58" s="10"/>
      <c r="I58" s="10"/>
      <c r="J58" s="16"/>
      <c r="K58" s="10"/>
      <c r="L58" s="10"/>
      <c r="M58" s="16"/>
      <c r="N58" s="10"/>
      <c r="O58" s="10"/>
      <c r="P58" s="10"/>
    </row>
    <row r="59" ht="14.25" customHeight="1">
      <c r="A59" s="77"/>
      <c r="B59" s="77"/>
      <c r="C59" s="79"/>
      <c r="D59" s="79"/>
      <c r="E59" s="79"/>
      <c r="F59" s="79"/>
      <c r="G59" s="10"/>
      <c r="H59" s="10"/>
      <c r="I59" s="10"/>
      <c r="J59" s="16"/>
      <c r="K59" s="10"/>
      <c r="L59" s="10"/>
      <c r="M59" s="16"/>
      <c r="N59" s="10"/>
      <c r="O59" s="10"/>
      <c r="P59" s="10"/>
    </row>
    <row r="60" ht="14.25" customHeight="1">
      <c r="A60" s="77"/>
      <c r="B60" s="77"/>
      <c r="C60" s="79"/>
      <c r="D60" s="79"/>
      <c r="E60" s="79"/>
      <c r="F60" s="79"/>
      <c r="G60" s="10"/>
      <c r="H60" s="10"/>
      <c r="I60" s="10"/>
      <c r="J60" s="16"/>
      <c r="K60" s="10"/>
      <c r="L60" s="10"/>
      <c r="M60" s="16"/>
      <c r="N60" s="10"/>
      <c r="O60" s="10"/>
      <c r="P60" s="10"/>
    </row>
    <row r="61" ht="14.25" customHeight="1">
      <c r="A61" s="77"/>
      <c r="B61" s="77"/>
      <c r="C61" s="79"/>
      <c r="D61" s="79"/>
      <c r="E61" s="79"/>
      <c r="F61" s="79"/>
      <c r="G61" s="10"/>
      <c r="H61" s="10"/>
      <c r="I61" s="10"/>
      <c r="J61" s="16"/>
      <c r="K61" s="10"/>
      <c r="L61" s="10"/>
      <c r="M61" s="16"/>
      <c r="N61" s="10"/>
      <c r="O61" s="10"/>
      <c r="P61" s="10"/>
    </row>
    <row r="62" ht="14.25" customHeight="1">
      <c r="A62" s="77"/>
      <c r="B62" s="77"/>
      <c r="C62" s="79"/>
      <c r="D62" s="79"/>
      <c r="E62" s="79"/>
      <c r="F62" s="79"/>
      <c r="G62" s="10"/>
      <c r="H62" s="10"/>
      <c r="I62" s="10"/>
      <c r="J62" s="16"/>
      <c r="K62" s="10"/>
      <c r="L62" s="10"/>
      <c r="M62" s="16"/>
      <c r="N62" s="10"/>
      <c r="O62" s="10"/>
      <c r="P62" s="10"/>
    </row>
    <row r="63" ht="14.25" customHeight="1">
      <c r="A63" s="77"/>
      <c r="B63" s="77"/>
      <c r="C63" s="79"/>
      <c r="D63" s="79"/>
      <c r="E63" s="79"/>
      <c r="F63" s="79"/>
      <c r="G63" s="10"/>
      <c r="H63" s="10"/>
      <c r="I63" s="10"/>
      <c r="J63" s="16"/>
      <c r="K63" s="10"/>
      <c r="L63" s="10"/>
      <c r="M63" s="16"/>
      <c r="N63" s="10"/>
      <c r="O63" s="10"/>
      <c r="P63" s="10"/>
    </row>
    <row r="64" ht="14.25" customHeight="1">
      <c r="A64" s="77"/>
      <c r="B64" s="77"/>
      <c r="C64" s="79"/>
      <c r="D64" s="79"/>
      <c r="E64" s="79"/>
      <c r="F64" s="79"/>
      <c r="G64" s="10"/>
      <c r="H64" s="10"/>
      <c r="I64" s="10"/>
      <c r="J64" s="16"/>
      <c r="K64" s="10"/>
      <c r="L64" s="10"/>
      <c r="M64" s="16"/>
      <c r="N64" s="10"/>
      <c r="O64" s="10"/>
      <c r="P64" s="10"/>
    </row>
    <row r="65" ht="14.25" customHeight="1">
      <c r="A65" s="77"/>
      <c r="B65" s="77"/>
      <c r="C65" s="79"/>
      <c r="D65" s="79"/>
      <c r="E65" s="79"/>
      <c r="F65" s="79"/>
      <c r="G65" s="10"/>
      <c r="H65" s="10"/>
      <c r="I65" s="10"/>
      <c r="J65" s="16"/>
      <c r="K65" s="10"/>
      <c r="L65" s="10"/>
      <c r="M65" s="16"/>
      <c r="N65" s="10"/>
      <c r="O65" s="10"/>
      <c r="P65" s="10"/>
    </row>
    <row r="66" ht="14.25" customHeight="1">
      <c r="A66" s="77"/>
      <c r="B66" s="77"/>
      <c r="C66" s="79"/>
      <c r="D66" s="79"/>
      <c r="E66" s="79"/>
      <c r="F66" s="79"/>
      <c r="G66" s="10"/>
      <c r="H66" s="10"/>
      <c r="I66" s="10"/>
      <c r="J66" s="16"/>
      <c r="K66" s="10"/>
      <c r="L66" s="10"/>
      <c r="M66" s="16"/>
      <c r="N66" s="10"/>
      <c r="O66" s="10"/>
      <c r="P66" s="10"/>
    </row>
    <row r="67" ht="14.25" customHeight="1">
      <c r="A67" s="77"/>
      <c r="B67" s="77"/>
      <c r="C67" s="79"/>
      <c r="D67" s="79"/>
      <c r="E67" s="79"/>
      <c r="F67" s="79"/>
      <c r="G67" s="10"/>
      <c r="H67" s="10"/>
      <c r="I67" s="10"/>
      <c r="J67" s="16"/>
      <c r="K67" s="10"/>
      <c r="L67" s="10"/>
      <c r="M67" s="16"/>
      <c r="N67" s="10"/>
      <c r="O67" s="10"/>
      <c r="P67" s="10"/>
    </row>
    <row r="68" ht="14.25" customHeight="1">
      <c r="A68" s="77"/>
      <c r="B68" s="77"/>
      <c r="C68" s="79"/>
      <c r="D68" s="79"/>
      <c r="E68" s="79"/>
      <c r="F68" s="79"/>
      <c r="G68" s="10"/>
      <c r="H68" s="10"/>
      <c r="I68" s="10"/>
      <c r="J68" s="16"/>
      <c r="K68" s="10"/>
      <c r="L68" s="10"/>
      <c r="M68" s="16"/>
      <c r="N68" s="10"/>
      <c r="O68" s="10"/>
      <c r="P68" s="10"/>
    </row>
    <row r="69" ht="14.25" customHeight="1">
      <c r="A69" s="77"/>
      <c r="B69" s="77"/>
      <c r="C69" s="79"/>
      <c r="D69" s="79"/>
      <c r="E69" s="79"/>
      <c r="F69" s="79"/>
      <c r="G69" s="10"/>
      <c r="H69" s="10"/>
      <c r="I69" s="10"/>
      <c r="J69" s="16"/>
      <c r="K69" s="10"/>
      <c r="L69" s="10"/>
      <c r="M69" s="16"/>
      <c r="N69" s="10"/>
      <c r="O69" s="10"/>
      <c r="P69" s="10"/>
    </row>
    <row r="70" ht="14.25" customHeight="1">
      <c r="A70" s="77"/>
      <c r="B70" s="77"/>
      <c r="C70" s="79"/>
      <c r="D70" s="79"/>
      <c r="E70" s="79"/>
      <c r="F70" s="79"/>
      <c r="G70" s="10"/>
      <c r="H70" s="10"/>
      <c r="I70" s="10"/>
      <c r="J70" s="16"/>
      <c r="K70" s="10"/>
      <c r="L70" s="10"/>
      <c r="M70" s="16"/>
      <c r="N70" s="10"/>
      <c r="O70" s="10"/>
      <c r="P70" s="10"/>
    </row>
    <row r="71" ht="14.25" customHeight="1">
      <c r="A71" s="77"/>
      <c r="B71" s="77"/>
      <c r="C71" s="79"/>
      <c r="D71" s="79"/>
      <c r="E71" s="79"/>
      <c r="F71" s="79"/>
      <c r="G71" s="10"/>
      <c r="H71" s="10"/>
      <c r="I71" s="10"/>
      <c r="J71" s="16"/>
      <c r="K71" s="10"/>
      <c r="L71" s="10"/>
      <c r="M71" s="16"/>
      <c r="N71" s="10"/>
      <c r="O71" s="10"/>
      <c r="P71" s="10"/>
    </row>
    <row r="72" ht="14.25" customHeight="1">
      <c r="A72" s="77"/>
      <c r="B72" s="77"/>
      <c r="C72" s="79"/>
      <c r="D72" s="79"/>
      <c r="E72" s="79"/>
      <c r="F72" s="79"/>
      <c r="G72" s="10"/>
      <c r="H72" s="10"/>
      <c r="I72" s="10"/>
      <c r="J72" s="16"/>
      <c r="K72" s="10"/>
      <c r="L72" s="10"/>
      <c r="M72" s="16"/>
      <c r="N72" s="10"/>
      <c r="O72" s="10"/>
      <c r="P72" s="10"/>
    </row>
    <row r="73" ht="14.25" customHeight="1">
      <c r="A73" s="77"/>
      <c r="B73" s="77"/>
      <c r="C73" s="79"/>
      <c r="D73" s="79"/>
      <c r="E73" s="79"/>
      <c r="F73" s="79"/>
      <c r="G73" s="10"/>
      <c r="H73" s="10"/>
      <c r="I73" s="10"/>
      <c r="J73" s="16"/>
      <c r="K73" s="10"/>
      <c r="L73" s="10"/>
      <c r="M73" s="16"/>
      <c r="N73" s="10"/>
      <c r="O73" s="10"/>
      <c r="P73" s="10"/>
    </row>
    <row r="74" ht="14.25" customHeight="1">
      <c r="A74" s="77"/>
      <c r="B74" s="77"/>
      <c r="C74" s="79"/>
      <c r="D74" s="79"/>
      <c r="E74" s="79"/>
      <c r="F74" s="79"/>
      <c r="G74" s="10"/>
      <c r="H74" s="10"/>
      <c r="I74" s="10"/>
      <c r="J74" s="16"/>
      <c r="K74" s="10"/>
      <c r="L74" s="10"/>
      <c r="M74" s="16"/>
      <c r="N74" s="10"/>
      <c r="O74" s="10"/>
      <c r="P74" s="10"/>
    </row>
    <row r="75" ht="14.25" customHeight="1">
      <c r="A75" s="77"/>
      <c r="B75" s="77"/>
      <c r="C75" s="79"/>
      <c r="D75" s="79"/>
      <c r="E75" s="79"/>
      <c r="F75" s="79"/>
      <c r="G75" s="10"/>
      <c r="H75" s="10"/>
      <c r="I75" s="10"/>
      <c r="J75" s="16"/>
      <c r="K75" s="10"/>
      <c r="L75" s="10"/>
      <c r="M75" s="16"/>
      <c r="N75" s="10"/>
      <c r="O75" s="10"/>
      <c r="P75" s="10"/>
    </row>
    <row r="76" ht="14.25" customHeight="1">
      <c r="A76" s="77"/>
      <c r="B76" s="77"/>
      <c r="C76" s="79"/>
      <c r="D76" s="79"/>
      <c r="E76" s="79"/>
      <c r="F76" s="79"/>
      <c r="G76" s="10"/>
      <c r="H76" s="10"/>
      <c r="I76" s="10"/>
      <c r="J76" s="16"/>
      <c r="K76" s="10"/>
      <c r="L76" s="10"/>
      <c r="M76" s="16"/>
      <c r="N76" s="10"/>
      <c r="O76" s="10"/>
      <c r="P76" s="10"/>
    </row>
    <row r="77" ht="14.25" customHeight="1">
      <c r="A77" s="77"/>
      <c r="B77" s="77"/>
      <c r="C77" s="79"/>
      <c r="D77" s="79"/>
      <c r="E77" s="79"/>
      <c r="F77" s="79"/>
      <c r="G77" s="10"/>
      <c r="H77" s="10"/>
      <c r="I77" s="10"/>
      <c r="J77" s="16"/>
      <c r="K77" s="10"/>
      <c r="L77" s="10"/>
      <c r="M77" s="16"/>
      <c r="N77" s="10"/>
      <c r="O77" s="10"/>
      <c r="P77" s="10"/>
    </row>
    <row r="78" ht="14.25" customHeight="1">
      <c r="A78" s="77"/>
      <c r="B78" s="77"/>
      <c r="C78" s="79"/>
      <c r="D78" s="79"/>
      <c r="E78" s="79"/>
      <c r="F78" s="79"/>
      <c r="G78" s="10"/>
      <c r="H78" s="10"/>
      <c r="I78" s="10"/>
      <c r="J78" s="16"/>
      <c r="K78" s="10"/>
      <c r="L78" s="10"/>
      <c r="M78" s="16"/>
      <c r="N78" s="10"/>
      <c r="O78" s="10"/>
      <c r="P78" s="10"/>
    </row>
    <row r="79" ht="14.25" customHeight="1">
      <c r="A79" s="77"/>
      <c r="B79" s="77"/>
      <c r="C79" s="79"/>
      <c r="D79" s="79"/>
      <c r="E79" s="79"/>
      <c r="F79" s="79"/>
      <c r="G79" s="10"/>
      <c r="H79" s="10"/>
      <c r="I79" s="10"/>
      <c r="J79" s="16"/>
      <c r="K79" s="10"/>
      <c r="L79" s="10"/>
      <c r="M79" s="16"/>
      <c r="N79" s="10"/>
      <c r="O79" s="10"/>
      <c r="P79" s="10"/>
    </row>
    <row r="80" ht="14.25" customHeight="1">
      <c r="A80" s="77"/>
      <c r="B80" s="77"/>
      <c r="C80" s="79"/>
      <c r="D80" s="79"/>
      <c r="E80" s="79"/>
      <c r="F80" s="79"/>
      <c r="G80" s="10"/>
      <c r="H80" s="10"/>
      <c r="I80" s="10"/>
      <c r="J80" s="16"/>
      <c r="K80" s="10"/>
      <c r="L80" s="10"/>
      <c r="M80" s="16"/>
      <c r="N80" s="10"/>
      <c r="O80" s="10"/>
      <c r="P80" s="10"/>
    </row>
    <row r="81" ht="14.25" customHeight="1">
      <c r="A81" s="77"/>
      <c r="B81" s="77"/>
      <c r="C81" s="79"/>
      <c r="D81" s="79"/>
      <c r="E81" s="79"/>
      <c r="F81" s="79"/>
      <c r="G81" s="10"/>
      <c r="H81" s="10"/>
      <c r="I81" s="10"/>
      <c r="J81" s="16"/>
      <c r="K81" s="10"/>
      <c r="L81" s="10"/>
      <c r="M81" s="16"/>
      <c r="N81" s="10"/>
      <c r="O81" s="10"/>
      <c r="P81" s="10"/>
    </row>
    <row r="82" ht="14.25" customHeight="1">
      <c r="A82" s="77"/>
      <c r="B82" s="77"/>
      <c r="C82" s="79"/>
      <c r="D82" s="79"/>
      <c r="E82" s="79"/>
      <c r="F82" s="79"/>
      <c r="G82" s="10"/>
      <c r="H82" s="10"/>
      <c r="I82" s="10"/>
      <c r="J82" s="16"/>
      <c r="K82" s="10"/>
      <c r="L82" s="10"/>
      <c r="M82" s="16"/>
      <c r="N82" s="10"/>
      <c r="O82" s="10"/>
      <c r="P82" s="10"/>
    </row>
    <row r="83" ht="14.25" customHeight="1">
      <c r="A83" s="77"/>
      <c r="B83" s="77"/>
      <c r="C83" s="79"/>
      <c r="D83" s="79"/>
      <c r="E83" s="79"/>
      <c r="F83" s="79"/>
      <c r="G83" s="10"/>
      <c r="H83" s="10"/>
      <c r="I83" s="10"/>
      <c r="J83" s="16"/>
      <c r="K83" s="10"/>
      <c r="L83" s="10"/>
      <c r="M83" s="16"/>
      <c r="N83" s="10"/>
      <c r="O83" s="10"/>
      <c r="P83" s="10"/>
    </row>
    <row r="84" ht="14.25" customHeight="1">
      <c r="A84" s="77"/>
      <c r="B84" s="77"/>
      <c r="C84" s="79"/>
      <c r="D84" s="79"/>
      <c r="E84" s="79"/>
      <c r="F84" s="79"/>
      <c r="G84" s="10"/>
      <c r="H84" s="10"/>
      <c r="I84" s="10"/>
      <c r="J84" s="16"/>
      <c r="K84" s="10"/>
      <c r="L84" s="10"/>
      <c r="M84" s="16"/>
      <c r="N84" s="10"/>
      <c r="O84" s="10"/>
      <c r="P84" s="10"/>
    </row>
    <row r="85" ht="14.25" customHeight="1">
      <c r="A85" s="77"/>
      <c r="B85" s="77"/>
      <c r="C85" s="79"/>
      <c r="D85" s="79"/>
      <c r="E85" s="79"/>
      <c r="F85" s="79"/>
      <c r="G85" s="10"/>
      <c r="H85" s="10"/>
      <c r="I85" s="10"/>
      <c r="J85" s="16"/>
      <c r="K85" s="10"/>
      <c r="L85" s="10"/>
      <c r="M85" s="16"/>
      <c r="N85" s="10"/>
      <c r="O85" s="10"/>
      <c r="P85" s="10"/>
    </row>
    <row r="86" ht="14.25" customHeight="1">
      <c r="A86" s="77"/>
      <c r="B86" s="77"/>
      <c r="C86" s="79"/>
      <c r="D86" s="79"/>
      <c r="E86" s="79"/>
      <c r="F86" s="79"/>
      <c r="G86" s="10"/>
      <c r="H86" s="10"/>
      <c r="I86" s="10"/>
      <c r="J86" s="16"/>
      <c r="K86" s="10"/>
      <c r="L86" s="10"/>
      <c r="M86" s="16"/>
      <c r="N86" s="10"/>
      <c r="O86" s="10"/>
      <c r="P86" s="10"/>
    </row>
    <row r="87" ht="14.25" customHeight="1">
      <c r="A87" s="77"/>
      <c r="B87" s="77"/>
      <c r="C87" s="79"/>
      <c r="D87" s="79"/>
      <c r="E87" s="79"/>
      <c r="F87" s="79"/>
      <c r="G87" s="10"/>
      <c r="H87" s="10"/>
      <c r="I87" s="10"/>
      <c r="J87" s="16"/>
      <c r="K87" s="10"/>
      <c r="L87" s="10"/>
      <c r="M87" s="16"/>
      <c r="N87" s="10"/>
      <c r="O87" s="10"/>
      <c r="P87" s="10"/>
    </row>
    <row r="88" ht="14.25" customHeight="1">
      <c r="A88" s="77"/>
      <c r="B88" s="77"/>
      <c r="C88" s="79"/>
      <c r="D88" s="79"/>
      <c r="E88" s="79"/>
      <c r="F88" s="79"/>
      <c r="G88" s="10"/>
      <c r="H88" s="10"/>
      <c r="I88" s="10"/>
      <c r="J88" s="16"/>
      <c r="K88" s="10"/>
      <c r="L88" s="10"/>
      <c r="M88" s="16"/>
      <c r="N88" s="10"/>
      <c r="O88" s="10"/>
      <c r="P88" s="10"/>
    </row>
    <row r="89" ht="14.25" customHeight="1">
      <c r="A89" s="77"/>
      <c r="B89" s="77"/>
      <c r="C89" s="79"/>
      <c r="D89" s="79"/>
      <c r="E89" s="79"/>
      <c r="F89" s="79"/>
      <c r="G89" s="10"/>
      <c r="H89" s="10"/>
      <c r="I89" s="10"/>
      <c r="J89" s="16"/>
      <c r="K89" s="10"/>
      <c r="L89" s="10"/>
      <c r="M89" s="16"/>
      <c r="N89" s="10"/>
      <c r="O89" s="10"/>
      <c r="P89" s="10"/>
    </row>
    <row r="90" ht="14.25" customHeight="1">
      <c r="A90" s="77"/>
      <c r="B90" s="77"/>
      <c r="C90" s="79"/>
      <c r="D90" s="79"/>
      <c r="E90" s="79"/>
      <c r="F90" s="79"/>
      <c r="G90" s="10"/>
      <c r="H90" s="10"/>
      <c r="I90" s="10"/>
      <c r="J90" s="16"/>
      <c r="K90" s="10"/>
      <c r="L90" s="10"/>
      <c r="M90" s="16"/>
      <c r="N90" s="10"/>
      <c r="O90" s="10"/>
      <c r="P90" s="10"/>
    </row>
    <row r="91" ht="14.25" customHeight="1">
      <c r="A91" s="77"/>
      <c r="B91" s="77"/>
      <c r="C91" s="79"/>
      <c r="D91" s="79"/>
      <c r="E91" s="79"/>
      <c r="F91" s="79"/>
      <c r="G91" s="10"/>
      <c r="H91" s="10"/>
      <c r="I91" s="10"/>
      <c r="J91" s="16"/>
      <c r="K91" s="10"/>
      <c r="L91" s="10"/>
      <c r="M91" s="16"/>
      <c r="N91" s="10"/>
      <c r="O91" s="10"/>
      <c r="P91" s="10"/>
    </row>
    <row r="92" ht="14.25" customHeight="1">
      <c r="A92" s="77"/>
      <c r="B92" s="77"/>
      <c r="C92" s="79"/>
      <c r="D92" s="79"/>
      <c r="E92" s="79"/>
      <c r="F92" s="79"/>
      <c r="G92" s="10"/>
      <c r="H92" s="10"/>
      <c r="I92" s="10"/>
      <c r="J92" s="16"/>
      <c r="K92" s="10"/>
      <c r="L92" s="10"/>
      <c r="M92" s="16"/>
      <c r="N92" s="10"/>
      <c r="O92" s="10"/>
      <c r="P92" s="10"/>
    </row>
    <row r="93" ht="14.25" customHeight="1">
      <c r="A93" s="77"/>
      <c r="B93" s="77"/>
      <c r="C93" s="79"/>
      <c r="D93" s="79"/>
      <c r="E93" s="79"/>
      <c r="F93" s="79"/>
      <c r="G93" s="10"/>
      <c r="H93" s="10"/>
      <c r="I93" s="10"/>
      <c r="J93" s="16"/>
      <c r="K93" s="10"/>
      <c r="L93" s="10"/>
      <c r="M93" s="16"/>
      <c r="N93" s="10"/>
      <c r="O93" s="10"/>
      <c r="P93" s="10"/>
    </row>
    <row r="94" ht="14.25" customHeight="1">
      <c r="A94" s="77"/>
      <c r="B94" s="77"/>
      <c r="C94" s="79"/>
      <c r="D94" s="79"/>
      <c r="E94" s="79"/>
      <c r="F94" s="79"/>
      <c r="G94" s="10"/>
      <c r="H94" s="10"/>
      <c r="I94" s="10"/>
      <c r="J94" s="16"/>
      <c r="K94" s="10"/>
      <c r="L94" s="10"/>
      <c r="M94" s="16"/>
      <c r="N94" s="10"/>
      <c r="O94" s="10"/>
      <c r="P94" s="10"/>
    </row>
    <row r="95" ht="14.25" customHeight="1">
      <c r="A95" s="77"/>
      <c r="B95" s="77"/>
      <c r="C95" s="79"/>
      <c r="D95" s="79"/>
      <c r="E95" s="79"/>
      <c r="F95" s="79"/>
      <c r="G95" s="10"/>
      <c r="H95" s="10"/>
      <c r="I95" s="10"/>
      <c r="J95" s="16"/>
      <c r="K95" s="10"/>
      <c r="L95" s="10"/>
      <c r="M95" s="16"/>
      <c r="N95" s="10"/>
      <c r="O95" s="10"/>
      <c r="P95" s="10"/>
    </row>
    <row r="96" ht="14.25" customHeight="1">
      <c r="A96" s="77"/>
      <c r="B96" s="77"/>
      <c r="C96" s="79"/>
      <c r="D96" s="79"/>
      <c r="E96" s="79"/>
      <c r="F96" s="79"/>
      <c r="G96" s="10"/>
      <c r="H96" s="10"/>
      <c r="I96" s="10"/>
      <c r="J96" s="16"/>
      <c r="K96" s="10"/>
      <c r="L96" s="10"/>
      <c r="M96" s="16"/>
      <c r="N96" s="10"/>
      <c r="O96" s="10"/>
      <c r="P96" s="10"/>
    </row>
    <row r="97" ht="14.25" customHeight="1">
      <c r="A97" s="77"/>
      <c r="B97" s="77"/>
      <c r="C97" s="79"/>
      <c r="D97" s="79"/>
      <c r="E97" s="79"/>
      <c r="F97" s="79"/>
      <c r="G97" s="10"/>
      <c r="H97" s="10"/>
      <c r="I97" s="10"/>
      <c r="J97" s="16"/>
      <c r="K97" s="10"/>
      <c r="L97" s="10"/>
      <c r="M97" s="16"/>
      <c r="N97" s="10"/>
      <c r="O97" s="10"/>
      <c r="P97" s="10"/>
    </row>
    <row r="98" ht="14.25" customHeight="1">
      <c r="A98" s="77"/>
      <c r="B98" s="77"/>
      <c r="C98" s="79"/>
      <c r="D98" s="79"/>
      <c r="E98" s="79"/>
      <c r="F98" s="79"/>
      <c r="G98" s="10"/>
      <c r="H98" s="10"/>
      <c r="I98" s="10"/>
      <c r="J98" s="16"/>
      <c r="K98" s="10"/>
      <c r="L98" s="10"/>
      <c r="M98" s="16"/>
      <c r="N98" s="10"/>
      <c r="O98" s="10"/>
      <c r="P98" s="10"/>
    </row>
    <row r="99" ht="14.25" customHeight="1">
      <c r="A99" s="77"/>
      <c r="B99" s="77"/>
      <c r="C99" s="79"/>
      <c r="D99" s="79"/>
      <c r="E99" s="79"/>
      <c r="F99" s="79"/>
      <c r="G99" s="10"/>
      <c r="H99" s="10"/>
      <c r="I99" s="10"/>
      <c r="J99" s="16"/>
      <c r="K99" s="10"/>
      <c r="L99" s="10"/>
      <c r="M99" s="16"/>
      <c r="N99" s="10"/>
      <c r="O99" s="10"/>
      <c r="P99" s="10"/>
    </row>
    <row r="100" ht="14.25" customHeight="1">
      <c r="A100" s="77"/>
      <c r="B100" s="77"/>
      <c r="C100" s="79"/>
      <c r="D100" s="79"/>
      <c r="E100" s="79"/>
      <c r="F100" s="79"/>
      <c r="G100" s="10"/>
      <c r="H100" s="10"/>
      <c r="I100" s="10"/>
      <c r="J100" s="16"/>
      <c r="K100" s="10"/>
      <c r="L100" s="10"/>
      <c r="M100" s="16"/>
      <c r="N100" s="10"/>
      <c r="O100" s="10"/>
      <c r="P100" s="10"/>
    </row>
  </sheetData>
  <mergeCells count="4">
    <mergeCell ref="C1:M1"/>
    <mergeCell ref="A2:G2"/>
    <mergeCell ref="H2:J2"/>
    <mergeCell ref="L2:M2"/>
  </mergeCells>
  <hyperlinks>
    <hyperlink r:id="rId1" ref="K7"/>
    <hyperlink r:id="rId2" ref="K8"/>
    <hyperlink r:id="rId3" ref="K9"/>
  </hyperlinks>
  <printOptions/>
  <pageMargins bottom="0.75" footer="0.0" header="0.0" left="0.7" right="0.7" top="0.75"/>
  <pageSetup orientation="portrait"/>
  <drawing r:id="rId4"/>
  <tableParts count="1">
    <tablePart r:id="rId6"/>
  </tableParts>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7.29"/>
    <col customWidth="1" min="2" max="2" width="6.71"/>
    <col customWidth="1" min="3" max="3" width="12.71"/>
    <col customWidth="1" min="4" max="4" width="22.43"/>
    <col customWidth="1" min="5" max="5" width="24.29"/>
    <col customWidth="1" min="6" max="6" width="4.29"/>
    <col customWidth="1" min="7" max="7" width="17.0"/>
    <col customWidth="1" min="8" max="8" width="13.29"/>
    <col customWidth="1" min="9" max="9" width="11.14"/>
    <col customWidth="1" hidden="1" min="10" max="10" width="11.43"/>
    <col customWidth="1" min="11" max="12" width="11.43"/>
  </cols>
  <sheetData>
    <row r="1" ht="14.25" customHeight="1">
      <c r="B1">
        <v>1.0</v>
      </c>
      <c r="C1">
        <v>2.0</v>
      </c>
      <c r="D1">
        <v>3.0</v>
      </c>
      <c r="E1">
        <v>4.0</v>
      </c>
      <c r="F1">
        <v>5.0</v>
      </c>
      <c r="G1">
        <v>6.0</v>
      </c>
      <c r="H1">
        <v>7.0</v>
      </c>
      <c r="I1">
        <v>8.0</v>
      </c>
      <c r="J1">
        <v>9.0</v>
      </c>
      <c r="K1">
        <v>10.0</v>
      </c>
      <c r="L1">
        <v>11.0</v>
      </c>
    </row>
    <row r="2" ht="14.25" customHeight="1">
      <c r="A2" t="s">
        <v>878</v>
      </c>
      <c r="C2" s="120" t="s">
        <v>879</v>
      </c>
      <c r="D2" s="121"/>
      <c r="E2" s="122"/>
      <c r="G2" s="123" t="s">
        <v>880</v>
      </c>
      <c r="H2" s="124"/>
      <c r="I2" s="124"/>
      <c r="J2" s="124"/>
      <c r="K2" s="124"/>
      <c r="L2" s="125"/>
    </row>
    <row r="3" ht="14.25" customHeight="1">
      <c r="B3" t="s">
        <v>881</v>
      </c>
      <c r="C3" s="126" t="s">
        <v>882</v>
      </c>
      <c r="D3" s="126" t="s">
        <v>883</v>
      </c>
      <c r="E3" s="126" t="s">
        <v>884</v>
      </c>
      <c r="F3" s="10" t="s">
        <v>219</v>
      </c>
      <c r="G3" s="127" t="s">
        <v>885</v>
      </c>
      <c r="H3" s="127" t="s">
        <v>886</v>
      </c>
      <c r="I3" s="127" t="s">
        <v>887</v>
      </c>
      <c r="J3" s="128" t="s">
        <v>888</v>
      </c>
      <c r="K3" s="129" t="s">
        <v>889</v>
      </c>
      <c r="L3" s="130" t="s">
        <v>890</v>
      </c>
    </row>
    <row r="4" ht="14.25" customHeight="1">
      <c r="A4" t="s">
        <v>891</v>
      </c>
      <c r="B4" s="131">
        <v>0.0</v>
      </c>
      <c r="C4" s="132" t="s">
        <v>892</v>
      </c>
      <c r="D4" s="132" t="s">
        <v>893</v>
      </c>
      <c r="E4" s="126" t="s">
        <v>894</v>
      </c>
      <c r="F4" t="s">
        <v>895</v>
      </c>
      <c r="G4" s="133">
        <v>0.0</v>
      </c>
      <c r="H4" s="133" t="str">
        <f>DEC2BIN('NetID-DevAddr formats'!$G4,'NetID-DevAddr formats'!$I4)</f>
        <v>0</v>
      </c>
      <c r="I4" s="133">
        <v>1.0</v>
      </c>
      <c r="J4" s="134" t="str">
        <f>(BITXOR(HEX2DEC("FFFFFFFF"),BITLSHIFT(BITRSHIFT(HEX2DEC("FFFFFFFF"),'NetID-DevAddr formats'!$I4+'NetID-DevAddr formats'!$K4),'NetID-DevAddr formats'!$I4+'NetID-DevAddr formats'!$K4)))</f>
        <v>127</v>
      </c>
      <c r="K4" s="135">
        <v>6.0</v>
      </c>
      <c r="L4" s="136">
        <v>25.0</v>
      </c>
    </row>
    <row r="5" ht="14.25" customHeight="1">
      <c r="A5" t="s">
        <v>896</v>
      </c>
      <c r="B5" s="131">
        <v>1.0</v>
      </c>
      <c r="C5" s="132" t="s">
        <v>897</v>
      </c>
      <c r="D5" s="132" t="s">
        <v>893</v>
      </c>
      <c r="E5" s="126" t="s">
        <v>894</v>
      </c>
      <c r="F5" t="s">
        <v>895</v>
      </c>
      <c r="G5" s="133">
        <v>2.0</v>
      </c>
      <c r="H5" s="133" t="str">
        <f>DEC2BIN('NetID-DevAddr formats'!$G5,'NetID-DevAddr formats'!$I5)</f>
        <v>10</v>
      </c>
      <c r="I5" s="133">
        <v>2.0</v>
      </c>
      <c r="J5" s="134" t="str">
        <f>(BITXOR(HEX2DEC("FFFFFFFF"),BITLSHIFT(BITRSHIFT(HEX2DEC("FFFFFFFF"),'NetID-DevAddr formats'!$I5+'NetID-DevAddr formats'!$K5),'NetID-DevAddr formats'!$I5+'NetID-DevAddr formats'!$K5)))</f>
        <v>255</v>
      </c>
      <c r="K5" s="135">
        <v>6.0</v>
      </c>
      <c r="L5" s="136">
        <v>24.0</v>
      </c>
    </row>
    <row r="6" ht="14.25" customHeight="1">
      <c r="A6" t="s">
        <v>896</v>
      </c>
      <c r="B6" s="131">
        <v>2.0</v>
      </c>
      <c r="C6" s="132" t="s">
        <v>898</v>
      </c>
      <c r="D6" s="132" t="s">
        <v>899</v>
      </c>
      <c r="E6" s="126" t="s">
        <v>900</v>
      </c>
      <c r="F6" t="s">
        <v>895</v>
      </c>
      <c r="G6" s="133">
        <v>6.0</v>
      </c>
      <c r="H6" s="133" t="str">
        <f>DEC2BIN('NetID-DevAddr formats'!$G6,'NetID-DevAddr formats'!$I6)</f>
        <v>110</v>
      </c>
      <c r="I6" s="133">
        <v>3.0</v>
      </c>
      <c r="J6" s="134" t="str">
        <f>(BITXOR(HEX2DEC("FFFFFFFF"),BITLSHIFT(BITRSHIFT(HEX2DEC("FFFFFFFF"),'NetID-DevAddr formats'!$I6+'NetID-DevAddr formats'!$K6),'NetID-DevAddr formats'!$I6+'NetID-DevAddr formats'!$K6)))</f>
        <v>4095</v>
      </c>
      <c r="K6" s="135">
        <v>9.0</v>
      </c>
      <c r="L6" s="136">
        <v>20.0</v>
      </c>
    </row>
    <row r="7" ht="14.25" customHeight="1">
      <c r="A7" t="s">
        <v>901</v>
      </c>
      <c r="B7" s="131">
        <v>3.0</v>
      </c>
      <c r="C7" s="132" t="s">
        <v>902</v>
      </c>
      <c r="D7" s="132" t="s">
        <v>903</v>
      </c>
      <c r="E7" s="126" t="s">
        <v>904</v>
      </c>
      <c r="F7" t="s">
        <v>895</v>
      </c>
      <c r="G7" s="133">
        <v>14.0</v>
      </c>
      <c r="H7" s="133" t="str">
        <f>DEC2BIN('NetID-DevAddr formats'!$G7,'NetID-DevAddr formats'!$I7)</f>
        <v>1110</v>
      </c>
      <c r="I7" s="133">
        <v>4.0</v>
      </c>
      <c r="J7" s="134" t="str">
        <f>(BITXOR(HEX2DEC("FFFFFFFF"),BITLSHIFT(BITRSHIFT(HEX2DEC("FFFFFFFF"),'NetID-DevAddr formats'!$I7+'NetID-DevAddr formats'!$K7),'NetID-DevAddr formats'!$I7+'NetID-DevAddr formats'!$K7)))</f>
        <v>32767</v>
      </c>
      <c r="K7" s="135">
        <v>11.0</v>
      </c>
      <c r="L7" s="136">
        <v>17.0</v>
      </c>
    </row>
    <row r="8" ht="14.25" customHeight="1">
      <c r="A8" t="s">
        <v>896</v>
      </c>
      <c r="B8" s="131">
        <v>4.0</v>
      </c>
      <c r="C8" s="132" t="s">
        <v>905</v>
      </c>
      <c r="D8" s="132" t="s">
        <v>903</v>
      </c>
      <c r="E8" s="126" t="s">
        <v>904</v>
      </c>
      <c r="F8" t="s">
        <v>895</v>
      </c>
      <c r="G8" s="133">
        <v>30.0</v>
      </c>
      <c r="H8" s="133" t="str">
        <f>DEC2BIN('NetID-DevAddr formats'!$G8,'NetID-DevAddr formats'!$I8)</f>
        <v>11110</v>
      </c>
      <c r="I8" s="133">
        <v>5.0</v>
      </c>
      <c r="J8" s="134" t="str">
        <f>(BITXOR(HEX2DEC("FFFFFFFF"),BITLSHIFT(BITRSHIFT(HEX2DEC("FFFFFFFF"),'NetID-DevAddr formats'!$I8+'NetID-DevAddr formats'!$K8),'NetID-DevAddr formats'!$I8+'NetID-DevAddr formats'!$K8)))</f>
        <v>131071</v>
      </c>
      <c r="K8" s="135">
        <v>12.0</v>
      </c>
      <c r="L8" s="136">
        <v>15.0</v>
      </c>
    </row>
    <row r="9" ht="14.25" customHeight="1">
      <c r="A9" t="s">
        <v>896</v>
      </c>
      <c r="B9" s="131">
        <v>5.0</v>
      </c>
      <c r="C9" s="132" t="s">
        <v>906</v>
      </c>
      <c r="D9" s="132" t="s">
        <v>903</v>
      </c>
      <c r="E9" s="126" t="s">
        <v>904</v>
      </c>
      <c r="F9" t="s">
        <v>895</v>
      </c>
      <c r="G9" s="133">
        <v>62.0</v>
      </c>
      <c r="H9" s="133" t="str">
        <f>DEC2BIN('NetID-DevAddr formats'!$G9,'NetID-DevAddr formats'!$I9)</f>
        <v>111110</v>
      </c>
      <c r="I9" s="133">
        <v>6.0</v>
      </c>
      <c r="J9" s="134" t="str">
        <f>(BITXOR(HEX2DEC("FFFFFFFF"),BITLSHIFT(BITRSHIFT(HEX2DEC("FFFFFFFF"),'NetID-DevAddr formats'!$I9+'NetID-DevAddr formats'!$K9),'NetID-DevAddr formats'!$I9+'NetID-DevAddr formats'!$K9)))</f>
        <v>524287</v>
      </c>
      <c r="K9" s="135">
        <v>13.0</v>
      </c>
      <c r="L9" s="136">
        <v>13.0</v>
      </c>
    </row>
    <row r="10" ht="14.25" customHeight="1">
      <c r="A10" t="s">
        <v>907</v>
      </c>
      <c r="B10" s="131">
        <v>6.0</v>
      </c>
      <c r="C10" s="132" t="s">
        <v>908</v>
      </c>
      <c r="D10" s="132" t="s">
        <v>903</v>
      </c>
      <c r="E10" s="126" t="s">
        <v>904</v>
      </c>
      <c r="F10" t="s">
        <v>895</v>
      </c>
      <c r="G10" s="133">
        <v>126.0</v>
      </c>
      <c r="H10" s="133" t="str">
        <f>DEC2BIN('NetID-DevAddr formats'!$G10,'NetID-DevAddr formats'!$I10)</f>
        <v>1111110</v>
      </c>
      <c r="I10" s="133">
        <v>7.0</v>
      </c>
      <c r="J10" s="134" t="str">
        <f>(BITXOR(HEX2DEC("FFFFFFFF"),BITLSHIFT(BITRSHIFT(HEX2DEC("FFFFFFFF"),'NetID-DevAddr formats'!$I10+'NetID-DevAddr formats'!$K10),'NetID-DevAddr formats'!$I10+'NetID-DevAddr formats'!$K10)))</f>
        <v>4194303</v>
      </c>
      <c r="K10" s="135">
        <v>15.0</v>
      </c>
      <c r="L10" s="136">
        <v>10.0</v>
      </c>
    </row>
    <row r="11" ht="14.25" customHeight="1">
      <c r="A11" t="s">
        <v>896</v>
      </c>
      <c r="B11" s="131">
        <v>7.0</v>
      </c>
      <c r="C11" s="132" t="s">
        <v>909</v>
      </c>
      <c r="D11" s="132" t="s">
        <v>903</v>
      </c>
      <c r="E11" s="126" t="s">
        <v>904</v>
      </c>
      <c r="F11" t="s">
        <v>895</v>
      </c>
      <c r="G11" s="133">
        <v>254.0</v>
      </c>
      <c r="H11" s="133" t="str">
        <f>DEC2BIN('NetID-DevAddr formats'!$G11,'NetID-DevAddr formats'!$I11)</f>
        <v>11111110</v>
      </c>
      <c r="I11" s="133">
        <v>8.0</v>
      </c>
      <c r="J11" s="134" t="str">
        <f>(BITXOR(HEX2DEC("FFFFFFFF"),BITLSHIFT(BITRSHIFT(HEX2DEC("FFFFFFFF"),'NetID-DevAddr formats'!$I11+'NetID-DevAddr formats'!$K11),'NetID-DevAddr formats'!$I11+'NetID-DevAddr formats'!$K11)))</f>
        <v>33554431</v>
      </c>
      <c r="K11" s="135">
        <v>17.0</v>
      </c>
      <c r="L11" s="136">
        <v>7.0</v>
      </c>
    </row>
    <row r="12" ht="14.25" customHeight="1">
      <c r="J12" s="137" t="s">
        <v>910</v>
      </c>
    </row>
    <row r="13" ht="30.75" customHeight="1">
      <c r="C13" s="138" t="s">
        <v>911</v>
      </c>
      <c r="G13" s="16" t="s">
        <v>912</v>
      </c>
    </row>
    <row r="14" ht="14.25" customHeight="1"/>
    <row r="15" ht="21.0" customHeight="1">
      <c r="C15" s="10"/>
      <c r="D15" s="10"/>
      <c r="E15" s="10"/>
      <c r="G15" s="139" t="s">
        <v>913</v>
      </c>
      <c r="H15" s="140"/>
      <c r="I15" s="141"/>
    </row>
    <row r="16" ht="14.25" customHeight="1">
      <c r="C16" s="10"/>
      <c r="D16" s="10"/>
      <c r="E16" s="10"/>
      <c r="G16" s="142"/>
      <c r="I16" s="143"/>
    </row>
    <row r="17" ht="14.25" customHeight="1">
      <c r="C17" s="10"/>
      <c r="D17" s="10"/>
      <c r="E17" s="10"/>
      <c r="G17" s="142"/>
      <c r="I17" s="143"/>
    </row>
    <row r="18" ht="14.25" customHeight="1">
      <c r="C18" s="10"/>
      <c r="D18" s="10"/>
      <c r="E18" s="10"/>
      <c r="G18" s="142"/>
      <c r="I18" s="143"/>
    </row>
    <row r="19" ht="25.5" customHeight="1">
      <c r="G19" s="144"/>
      <c r="H19" s="145"/>
      <c r="I19" s="146"/>
    </row>
    <row r="20" ht="14.25" customHeight="1">
      <c r="G20" s="147"/>
      <c r="H20" s="147"/>
      <c r="I20" s="147"/>
    </row>
    <row r="21" ht="14.25" customHeight="1"/>
    <row r="22" ht="15.75" customHeight="1">
      <c r="G22" s="148" t="s">
        <v>914</v>
      </c>
    </row>
    <row r="23" ht="15.0" customHeight="1"/>
    <row r="24" ht="15.75" customHeight="1"/>
    <row r="25" ht="15.75" customHeight="1"/>
    <row r="26" ht="15.75" customHeight="1"/>
    <row r="27" ht="15.75" customHeight="1"/>
    <row r="28" ht="15.0"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sheetData>
  <mergeCells count="6">
    <mergeCell ref="G22:L30"/>
    <mergeCell ref="G15:I19"/>
    <mergeCell ref="C2:E2"/>
    <mergeCell ref="C13:E13"/>
    <mergeCell ref="G13:I13"/>
    <mergeCell ref="G2:L2"/>
  </mergeCells>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7.43"/>
    <col customWidth="1" min="2" max="2" width="26.71"/>
    <col customWidth="1" min="3" max="3" width="255.71"/>
    <col customWidth="1" min="4" max="11" width="8.43"/>
  </cols>
  <sheetData>
    <row r="1" ht="14.25" customHeight="1"/>
    <row r="2" ht="14.25" customHeight="1">
      <c r="A2" t="s">
        <v>915</v>
      </c>
      <c r="B2" t="s">
        <v>916</v>
      </c>
      <c r="C2" t="s">
        <v>917</v>
      </c>
    </row>
    <row r="3" ht="14.25" customHeight="1">
      <c r="A3" s="149" t="s">
        <v>918</v>
      </c>
      <c r="B3" t="s">
        <v>919</v>
      </c>
      <c r="C3" t="s">
        <v>920</v>
      </c>
    </row>
    <row r="4" ht="14.25" customHeight="1">
      <c r="A4" t="s">
        <v>921</v>
      </c>
      <c r="B4" t="s">
        <v>919</v>
      </c>
      <c r="C4" t="s">
        <v>922</v>
      </c>
    </row>
    <row r="5" ht="14.25" customHeight="1">
      <c r="A5" t="s">
        <v>923</v>
      </c>
      <c r="B5" t="s">
        <v>919</v>
      </c>
      <c r="C5" t="s">
        <v>924</v>
      </c>
    </row>
    <row r="6" ht="14.25" customHeight="1">
      <c r="A6" t="s">
        <v>925</v>
      </c>
      <c r="B6" t="s">
        <v>919</v>
      </c>
      <c r="C6" t="s">
        <v>926</v>
      </c>
    </row>
    <row r="7" ht="14.25" customHeight="1">
      <c r="A7" s="149" t="s">
        <v>927</v>
      </c>
      <c r="B7" t="s">
        <v>919</v>
      </c>
      <c r="C7" t="s">
        <v>928</v>
      </c>
    </row>
    <row r="8" ht="14.25" customHeight="1">
      <c r="A8" t="s">
        <v>929</v>
      </c>
      <c r="B8" t="s">
        <v>930</v>
      </c>
      <c r="C8" t="s">
        <v>931</v>
      </c>
    </row>
    <row r="9" ht="14.25" customHeight="1">
      <c r="C9" t="s">
        <v>932</v>
      </c>
    </row>
    <row r="10" ht="14.25" customHeight="1">
      <c r="A10" t="s">
        <v>933</v>
      </c>
      <c r="B10" t="s">
        <v>934</v>
      </c>
      <c r="C10" t="s">
        <v>935</v>
      </c>
    </row>
    <row r="11" ht="14.25" customHeight="1">
      <c r="A11" t="s">
        <v>936</v>
      </c>
      <c r="B11" t="s">
        <v>919</v>
      </c>
      <c r="C11" t="s">
        <v>937</v>
      </c>
    </row>
    <row r="12" ht="14.25" customHeight="1">
      <c r="A12" t="s">
        <v>938</v>
      </c>
      <c r="B12" t="s">
        <v>930</v>
      </c>
      <c r="C12" t="s">
        <v>939</v>
      </c>
    </row>
    <row r="13" ht="14.25" customHeight="1">
      <c r="A13" s="150" t="s">
        <v>940</v>
      </c>
      <c r="B13" t="s">
        <v>941</v>
      </c>
      <c r="C13" t="s">
        <v>942</v>
      </c>
    </row>
    <row r="14" ht="14.25" customHeight="1">
      <c r="A14" t="s">
        <v>943</v>
      </c>
      <c r="B14" t="s">
        <v>941</v>
      </c>
      <c r="C14" t="s">
        <v>944</v>
      </c>
    </row>
    <row r="15" ht="14.25" customHeight="1">
      <c r="A15" s="150" t="s">
        <v>945</v>
      </c>
      <c r="B15" t="s">
        <v>941</v>
      </c>
      <c r="C15" t="s">
        <v>946</v>
      </c>
    </row>
    <row r="16" ht="14.25" customHeight="1">
      <c r="A16" t="s">
        <v>947</v>
      </c>
      <c r="B16" t="s">
        <v>941</v>
      </c>
      <c r="C16" t="s">
        <v>948</v>
      </c>
    </row>
    <row r="17" ht="14.25" customHeight="1">
      <c r="A17" s="150" t="s">
        <v>949</v>
      </c>
      <c r="B17" t="s">
        <v>941</v>
      </c>
      <c r="C17" t="s">
        <v>950</v>
      </c>
    </row>
    <row r="18" ht="14.25" customHeight="1">
      <c r="A18" t="s">
        <v>951</v>
      </c>
      <c r="B18" t="s">
        <v>941</v>
      </c>
      <c r="C18" t="s">
        <v>952</v>
      </c>
    </row>
    <row r="19" ht="14.25" customHeight="1">
      <c r="A19" s="150" t="s">
        <v>953</v>
      </c>
      <c r="B19" t="s">
        <v>941</v>
      </c>
      <c r="C19" t="s">
        <v>954</v>
      </c>
    </row>
    <row r="20" ht="14.25" customHeight="1">
      <c r="A20" t="s">
        <v>955</v>
      </c>
      <c r="B20" t="s">
        <v>941</v>
      </c>
      <c r="C20" t="s">
        <v>956</v>
      </c>
    </row>
    <row r="21" ht="14.25" customHeight="1">
      <c r="A21" t="s">
        <v>955</v>
      </c>
      <c r="B21" t="s">
        <v>941</v>
      </c>
      <c r="C21" t="s">
        <v>957</v>
      </c>
    </row>
    <row r="22" ht="14.25" customHeight="1">
      <c r="A22" s="150" t="s">
        <v>958</v>
      </c>
      <c r="B22" t="s">
        <v>941</v>
      </c>
      <c r="C22" t="s">
        <v>959</v>
      </c>
    </row>
    <row r="23" ht="14.25" customHeight="1">
      <c r="A23" t="s">
        <v>960</v>
      </c>
      <c r="B23" t="s">
        <v>941</v>
      </c>
      <c r="C23" t="s">
        <v>961</v>
      </c>
    </row>
    <row r="24" ht="14.25" customHeight="1">
      <c r="A24" t="s">
        <v>962</v>
      </c>
      <c r="B24" t="s">
        <v>941</v>
      </c>
      <c r="C24" t="s">
        <v>963</v>
      </c>
    </row>
    <row r="25" ht="14.25" customHeight="1">
      <c r="A25" s="150" t="s">
        <v>964</v>
      </c>
      <c r="B25" t="s">
        <v>941</v>
      </c>
      <c r="C25" t="s">
        <v>965</v>
      </c>
    </row>
    <row r="26" ht="14.25" customHeight="1">
      <c r="A26" t="s">
        <v>966</v>
      </c>
      <c r="B26" t="s">
        <v>941</v>
      </c>
      <c r="C26" t="s">
        <v>967</v>
      </c>
    </row>
    <row r="27" ht="14.25" customHeight="1">
      <c r="A27" t="s">
        <v>968</v>
      </c>
      <c r="B27" t="s">
        <v>941</v>
      </c>
      <c r="C27" t="s">
        <v>969</v>
      </c>
    </row>
    <row r="28" ht="14.25" customHeight="1">
      <c r="A28" t="s">
        <v>970</v>
      </c>
      <c r="B28" t="s">
        <v>941</v>
      </c>
      <c r="C28" t="s">
        <v>971</v>
      </c>
    </row>
    <row r="29" ht="14.25" customHeight="1">
      <c r="A29" s="150" t="s">
        <v>972</v>
      </c>
      <c r="B29" t="s">
        <v>941</v>
      </c>
      <c r="C29" t="s">
        <v>973</v>
      </c>
    </row>
    <row r="30" ht="14.25" customHeight="1">
      <c r="A30" t="s">
        <v>974</v>
      </c>
      <c r="B30" t="s">
        <v>941</v>
      </c>
      <c r="C30" t="s">
        <v>975</v>
      </c>
    </row>
    <row r="31" ht="14.25" customHeight="1">
      <c r="A31" t="s">
        <v>976</v>
      </c>
      <c r="B31" t="s">
        <v>941</v>
      </c>
      <c r="C31" t="s">
        <v>977</v>
      </c>
    </row>
    <row r="32" ht="14.25" customHeight="1">
      <c r="A32" t="s">
        <v>978</v>
      </c>
      <c r="B32" t="s">
        <v>941</v>
      </c>
      <c r="C32" t="s">
        <v>979</v>
      </c>
    </row>
    <row r="33" ht="14.25" customHeight="1">
      <c r="A33" t="s">
        <v>980</v>
      </c>
      <c r="B33" t="s">
        <v>941</v>
      </c>
      <c r="C33" t="s">
        <v>981</v>
      </c>
    </row>
    <row r="34" ht="14.25" customHeight="1">
      <c r="A34" s="150" t="s">
        <v>982</v>
      </c>
      <c r="B34" t="s">
        <v>941</v>
      </c>
      <c r="C34" t="s">
        <v>983</v>
      </c>
    </row>
    <row r="35" ht="14.25" customHeight="1">
      <c r="A35" t="s">
        <v>982</v>
      </c>
      <c r="B35" s="10" t="s">
        <v>941</v>
      </c>
      <c r="C35" t="s">
        <v>984</v>
      </c>
    </row>
    <row r="36" ht="14.25" customHeight="1">
      <c r="A36" t="s">
        <v>985</v>
      </c>
      <c r="B36" s="10" t="s">
        <v>941</v>
      </c>
      <c r="C36" t="s">
        <v>986</v>
      </c>
    </row>
    <row r="37" ht="14.25" customHeight="1">
      <c r="A37" t="s">
        <v>987</v>
      </c>
      <c r="B37" s="10" t="s">
        <v>941</v>
      </c>
      <c r="C37" t="s">
        <v>988</v>
      </c>
    </row>
    <row r="38" ht="14.25" customHeight="1">
      <c r="A38" t="s">
        <v>989</v>
      </c>
      <c r="B38" s="10" t="s">
        <v>941</v>
      </c>
      <c r="C38" t="s">
        <v>990</v>
      </c>
    </row>
    <row r="39" ht="14.25" customHeight="1">
      <c r="A39" t="s">
        <v>991</v>
      </c>
      <c r="B39" s="10" t="s">
        <v>941</v>
      </c>
      <c r="C39" t="s">
        <v>992</v>
      </c>
    </row>
    <row r="40" ht="14.25" customHeight="1">
      <c r="A40" t="s">
        <v>993</v>
      </c>
      <c r="B40" s="10" t="s">
        <v>941</v>
      </c>
      <c r="C40" t="s">
        <v>994</v>
      </c>
    </row>
    <row r="41" ht="14.25" customHeight="1">
      <c r="A41" t="s">
        <v>995</v>
      </c>
      <c r="B41" s="10" t="s">
        <v>941</v>
      </c>
      <c r="C41" t="s">
        <v>996</v>
      </c>
    </row>
    <row r="42" ht="14.25" customHeight="1">
      <c r="A42" t="s">
        <v>995</v>
      </c>
      <c r="B42" s="10" t="s">
        <v>941</v>
      </c>
      <c r="C42" t="s">
        <v>997</v>
      </c>
    </row>
    <row r="43" ht="14.25" customHeight="1">
      <c r="A43" t="s">
        <v>998</v>
      </c>
      <c r="B43" s="10" t="s">
        <v>941</v>
      </c>
      <c r="C43" t="s">
        <v>999</v>
      </c>
    </row>
    <row r="44" ht="14.25" customHeight="1">
      <c r="A44" t="s">
        <v>1000</v>
      </c>
      <c r="B44" s="10" t="s">
        <v>941</v>
      </c>
      <c r="C44" t="s">
        <v>1001</v>
      </c>
    </row>
    <row r="45" ht="14.25" customHeight="1">
      <c r="A45" t="s">
        <v>1002</v>
      </c>
      <c r="B45" s="10" t="s">
        <v>941</v>
      </c>
      <c r="C45" t="s">
        <v>1003</v>
      </c>
    </row>
    <row r="46" ht="14.25" customHeight="1">
      <c r="A46" t="s">
        <v>1004</v>
      </c>
      <c r="B46" s="10" t="s">
        <v>941</v>
      </c>
      <c r="C46" t="s">
        <v>1005</v>
      </c>
    </row>
    <row r="47" ht="14.25" customHeight="1">
      <c r="A47" t="s">
        <v>1006</v>
      </c>
      <c r="B47" s="10" t="s">
        <v>941</v>
      </c>
      <c r="C47" s="151" t="s">
        <v>1007</v>
      </c>
    </row>
    <row r="48" ht="14.25" customHeight="1">
      <c r="A48" t="s">
        <v>1008</v>
      </c>
      <c r="B48" s="10" t="s">
        <v>941</v>
      </c>
      <c r="C48" s="151" t="s">
        <v>1009</v>
      </c>
    </row>
    <row r="49" ht="14.25" customHeight="1">
      <c r="A49" s="150" t="s">
        <v>1010</v>
      </c>
      <c r="B49" s="10" t="s">
        <v>941</v>
      </c>
      <c r="C49" t="s">
        <v>1011</v>
      </c>
    </row>
    <row r="50" ht="14.25" customHeight="1">
      <c r="A50" s="150" t="s">
        <v>1010</v>
      </c>
      <c r="B50" s="10" t="s">
        <v>941</v>
      </c>
      <c r="C50" t="s">
        <v>1012</v>
      </c>
    </row>
    <row r="51" ht="14.25" customHeight="1">
      <c r="A51" t="s">
        <v>1013</v>
      </c>
      <c r="B51" s="10" t="s">
        <v>941</v>
      </c>
      <c r="C51" t="s">
        <v>1014</v>
      </c>
    </row>
    <row r="52" ht="14.25" customHeight="1">
      <c r="A52" s="150" t="s">
        <v>1015</v>
      </c>
      <c r="B52" s="10" t="s">
        <v>941</v>
      </c>
      <c r="C52" t="s">
        <v>1016</v>
      </c>
    </row>
    <row r="53" ht="14.25" customHeight="1">
      <c r="A53" s="150" t="s">
        <v>1017</v>
      </c>
      <c r="B53" s="10" t="s">
        <v>941</v>
      </c>
      <c r="C53" t="s">
        <v>1018</v>
      </c>
    </row>
    <row r="54" ht="14.25" customHeight="1">
      <c r="A54" s="150" t="s">
        <v>1019</v>
      </c>
      <c r="B54" s="10" t="s">
        <v>941</v>
      </c>
      <c r="C54" t="s">
        <v>1020</v>
      </c>
    </row>
    <row r="55" ht="14.25" customHeight="1">
      <c r="A55" s="150" t="s">
        <v>1021</v>
      </c>
      <c r="B55" s="10" t="s">
        <v>941</v>
      </c>
      <c r="C55" t="s">
        <v>1022</v>
      </c>
    </row>
    <row r="56" ht="14.25" customHeight="1">
      <c r="A56" s="150" t="s">
        <v>1023</v>
      </c>
      <c r="B56" s="10" t="s">
        <v>941</v>
      </c>
      <c r="C56" t="s">
        <v>1024</v>
      </c>
    </row>
    <row r="57" ht="14.25" customHeight="1">
      <c r="A57" s="150" t="s">
        <v>1025</v>
      </c>
      <c r="B57" s="10" t="s">
        <v>941</v>
      </c>
      <c r="C57" t="s">
        <v>1026</v>
      </c>
    </row>
    <row r="58" ht="14.25" customHeight="1">
      <c r="A58" s="150" t="s">
        <v>1027</v>
      </c>
      <c r="B58" s="10" t="s">
        <v>941</v>
      </c>
      <c r="C58" t="s">
        <v>1028</v>
      </c>
    </row>
    <row r="59" ht="14.25" customHeight="1">
      <c r="A59" s="150" t="s">
        <v>1029</v>
      </c>
      <c r="B59" s="10" t="s">
        <v>941</v>
      </c>
      <c r="C59" t="s">
        <v>1030</v>
      </c>
    </row>
    <row r="60" ht="14.25" customHeight="1">
      <c r="A60" s="150" t="s">
        <v>1031</v>
      </c>
      <c r="B60" s="10" t="s">
        <v>1032</v>
      </c>
      <c r="C60" t="s">
        <v>1033</v>
      </c>
    </row>
    <row r="61" ht="14.25" customHeight="1">
      <c r="A61" s="150" t="s">
        <v>1034</v>
      </c>
      <c r="B61" s="10" t="s">
        <v>941</v>
      </c>
      <c r="C61" t="s">
        <v>1035</v>
      </c>
    </row>
    <row r="62" ht="14.25" customHeight="1">
      <c r="A62" s="150" t="s">
        <v>1036</v>
      </c>
      <c r="B62" s="10" t="s">
        <v>941</v>
      </c>
      <c r="C62" t="s">
        <v>1037</v>
      </c>
    </row>
    <row r="63" ht="14.25" customHeight="1">
      <c r="A63" s="150" t="s">
        <v>1038</v>
      </c>
      <c r="B63" s="10" t="s">
        <v>941</v>
      </c>
      <c r="C63" t="s">
        <v>1039</v>
      </c>
    </row>
    <row r="64" ht="14.25" customHeight="1">
      <c r="A64" s="150" t="s">
        <v>1040</v>
      </c>
      <c r="B64" s="10" t="s">
        <v>941</v>
      </c>
      <c r="C64" t="s">
        <v>1041</v>
      </c>
    </row>
    <row r="65" ht="14.25" customHeight="1">
      <c r="A65" s="149" t="s">
        <v>1040</v>
      </c>
      <c r="B65" s="10" t="s">
        <v>1042</v>
      </c>
      <c r="C65" t="s">
        <v>1043</v>
      </c>
    </row>
    <row r="66" ht="14.25" customHeight="1">
      <c r="A66" s="150" t="s">
        <v>1044</v>
      </c>
      <c r="B66" s="10" t="s">
        <v>1042</v>
      </c>
      <c r="C66" t="s">
        <v>1045</v>
      </c>
    </row>
    <row r="67" ht="14.25" customHeight="1">
      <c r="A67" s="152" t="s">
        <v>1046</v>
      </c>
      <c r="B67" s="10" t="s">
        <v>1042</v>
      </c>
      <c r="C67" t="s">
        <v>1047</v>
      </c>
    </row>
    <row r="68" ht="14.25" customHeight="1">
      <c r="A68" s="150" t="s">
        <v>1048</v>
      </c>
      <c r="B68" s="10" t="s">
        <v>1042</v>
      </c>
      <c r="C68" t="s">
        <v>1049</v>
      </c>
    </row>
    <row r="69" ht="14.25" customHeight="1">
      <c r="A69" s="150" t="s">
        <v>1050</v>
      </c>
      <c r="B69" s="10" t="s">
        <v>1042</v>
      </c>
      <c r="C69" t="s">
        <v>1051</v>
      </c>
    </row>
    <row r="70" ht="14.25" customHeight="1">
      <c r="A70" s="150" t="s">
        <v>1052</v>
      </c>
      <c r="B70" s="10" t="s">
        <v>1042</v>
      </c>
      <c r="C70" t="s">
        <v>1053</v>
      </c>
    </row>
    <row r="71" ht="14.25" customHeight="1">
      <c r="A71" s="150" t="s">
        <v>1054</v>
      </c>
      <c r="B71" s="10" t="s">
        <v>1042</v>
      </c>
      <c r="C71" t="s">
        <v>1055</v>
      </c>
    </row>
    <row r="72" ht="14.25" customHeight="1">
      <c r="A72" s="150" t="s">
        <v>1056</v>
      </c>
      <c r="B72" s="10" t="s">
        <v>1042</v>
      </c>
      <c r="C72" s="10" t="s">
        <v>1057</v>
      </c>
    </row>
    <row r="73" ht="14.25" customHeight="1">
      <c r="A73" s="150" t="s">
        <v>1058</v>
      </c>
      <c r="B73" s="10" t="s">
        <v>1042</v>
      </c>
      <c r="C73" t="s">
        <v>1059</v>
      </c>
    </row>
    <row r="74" ht="14.25" customHeight="1">
      <c r="A74" s="150" t="s">
        <v>1060</v>
      </c>
      <c r="B74" s="10" t="s">
        <v>1042</v>
      </c>
      <c r="C74" t="s">
        <v>1061</v>
      </c>
    </row>
    <row r="75" ht="14.25" customHeight="1">
      <c r="A75" s="150" t="s">
        <v>1062</v>
      </c>
      <c r="B75" s="10" t="s">
        <v>1042</v>
      </c>
      <c r="C75" t="s">
        <v>1063</v>
      </c>
    </row>
    <row r="76" ht="14.25" customHeight="1">
      <c r="A76" s="150" t="s">
        <v>1064</v>
      </c>
      <c r="B76" s="10" t="s">
        <v>1042</v>
      </c>
      <c r="C76" t="s">
        <v>1065</v>
      </c>
    </row>
    <row r="77" ht="14.25" customHeight="1">
      <c r="A77" s="150" t="s">
        <v>1066</v>
      </c>
      <c r="B77" s="10" t="s">
        <v>1042</v>
      </c>
      <c r="C77" s="10" t="s">
        <v>1067</v>
      </c>
    </row>
    <row r="78" ht="14.25" customHeight="1">
      <c r="A78" s="150" t="s">
        <v>1068</v>
      </c>
      <c r="B78" s="10" t="s">
        <v>1042</v>
      </c>
      <c r="C78" t="s">
        <v>1069</v>
      </c>
    </row>
    <row r="79" ht="14.25" customHeight="1">
      <c r="A79" s="150" t="s">
        <v>1070</v>
      </c>
      <c r="B79" s="10" t="s">
        <v>1042</v>
      </c>
      <c r="C79" s="10" t="s">
        <v>1071</v>
      </c>
    </row>
    <row r="80" ht="14.25" customHeight="1">
      <c r="A80" s="150" t="s">
        <v>1072</v>
      </c>
      <c r="B80" s="10" t="s">
        <v>1042</v>
      </c>
      <c r="C80" t="s">
        <v>1073</v>
      </c>
    </row>
    <row r="81" ht="14.25" customHeight="1">
      <c r="A81" s="150" t="s">
        <v>1074</v>
      </c>
      <c r="B81" s="10" t="s">
        <v>1042</v>
      </c>
      <c r="C81" s="10" t="s">
        <v>1075</v>
      </c>
    </row>
    <row r="82" ht="14.25" customHeight="1">
      <c r="A82" s="150" t="s">
        <v>1076</v>
      </c>
      <c r="B82" s="10" t="s">
        <v>1042</v>
      </c>
      <c r="C82" t="s">
        <v>1077</v>
      </c>
    </row>
    <row r="83" ht="14.25" customHeight="1">
      <c r="A83" s="150" t="s">
        <v>1078</v>
      </c>
      <c r="B83" s="10" t="s">
        <v>1042</v>
      </c>
      <c r="C83" s="10" t="s">
        <v>1079</v>
      </c>
    </row>
    <row r="84" ht="14.25" customHeight="1">
      <c r="A84" s="150" t="s">
        <v>1080</v>
      </c>
      <c r="B84" s="10" t="s">
        <v>1042</v>
      </c>
      <c r="C84" t="s">
        <v>1081</v>
      </c>
    </row>
    <row r="85" ht="14.25" customHeight="1">
      <c r="A85" s="150" t="s">
        <v>1082</v>
      </c>
      <c r="B85" s="10" t="s">
        <v>1042</v>
      </c>
      <c r="C85" s="10" t="s">
        <v>1083</v>
      </c>
    </row>
    <row r="86" ht="14.25" customHeight="1">
      <c r="A86" s="150" t="s">
        <v>1084</v>
      </c>
      <c r="B86" s="10" t="s">
        <v>1042</v>
      </c>
      <c r="C86" t="s">
        <v>1085</v>
      </c>
    </row>
    <row r="87" ht="14.25" customHeight="1">
      <c r="A87" s="150" t="s">
        <v>1086</v>
      </c>
      <c r="B87" s="10" t="s">
        <v>1042</v>
      </c>
      <c r="C87" s="10" t="s">
        <v>1087</v>
      </c>
    </row>
    <row r="88" ht="14.25" customHeight="1">
      <c r="A88" s="150" t="s">
        <v>1088</v>
      </c>
      <c r="B88" s="10" t="s">
        <v>1042</v>
      </c>
      <c r="C88" t="s">
        <v>1089</v>
      </c>
    </row>
    <row r="89" ht="14.25" customHeight="1">
      <c r="A89" s="150" t="s">
        <v>1090</v>
      </c>
      <c r="B89" s="10" t="s">
        <v>1042</v>
      </c>
      <c r="C89" s="10" t="s">
        <v>1091</v>
      </c>
    </row>
    <row r="90" ht="14.25" customHeight="1">
      <c r="A90" s="150" t="s">
        <v>1092</v>
      </c>
      <c r="B90" s="10" t="s">
        <v>1042</v>
      </c>
      <c r="C90" s="10" t="s">
        <v>1093</v>
      </c>
      <c r="D90" t="s">
        <v>219</v>
      </c>
    </row>
    <row r="91" ht="14.25" customHeight="1">
      <c r="A91" s="150" t="s">
        <v>1094</v>
      </c>
      <c r="B91" s="10" t="s">
        <v>1042</v>
      </c>
      <c r="C91" s="10" t="s">
        <v>1095</v>
      </c>
    </row>
    <row r="92" ht="14.25" customHeight="1">
      <c r="A92" s="150" t="s">
        <v>1096</v>
      </c>
      <c r="B92" s="10" t="s">
        <v>1042</v>
      </c>
      <c r="C92" s="10" t="s">
        <v>1097</v>
      </c>
    </row>
    <row r="93" ht="14.25" customHeight="1">
      <c r="A93" s="150" t="s">
        <v>1098</v>
      </c>
      <c r="B93" s="10" t="s">
        <v>1042</v>
      </c>
      <c r="C93" t="s">
        <v>1099</v>
      </c>
    </row>
    <row r="94" ht="14.25" customHeight="1">
      <c r="A94" s="150" t="s">
        <v>1100</v>
      </c>
      <c r="B94" s="10" t="s">
        <v>1042</v>
      </c>
      <c r="C94" s="10" t="s">
        <v>1101</v>
      </c>
    </row>
    <row r="95" ht="14.25" customHeight="1">
      <c r="A95" s="150" t="s">
        <v>1102</v>
      </c>
      <c r="B95" s="10" t="s">
        <v>1042</v>
      </c>
      <c r="C95" s="10" t="s">
        <v>1103</v>
      </c>
    </row>
    <row r="96" ht="14.25" customHeight="1">
      <c r="A96" s="149" t="s">
        <v>1104</v>
      </c>
      <c r="B96" s="10" t="s">
        <v>1042</v>
      </c>
      <c r="C96" s="10" t="s">
        <v>1105</v>
      </c>
    </row>
    <row r="97" ht="14.25" customHeight="1">
      <c r="A97" s="150" t="s">
        <v>1106</v>
      </c>
      <c r="B97" s="10" t="s">
        <v>1042</v>
      </c>
      <c r="C97" s="10" t="s">
        <v>1107</v>
      </c>
    </row>
    <row r="98" ht="14.25" customHeight="1">
      <c r="A98" s="150" t="s">
        <v>1108</v>
      </c>
      <c r="B98" s="10" t="s">
        <v>1042</v>
      </c>
      <c r="C98" s="10" t="s">
        <v>1109</v>
      </c>
    </row>
    <row r="99" ht="14.25" customHeight="1">
      <c r="A99" s="150" t="s">
        <v>1110</v>
      </c>
      <c r="B99" s="10" t="s">
        <v>1111</v>
      </c>
      <c r="C99" s="10" t="s">
        <v>1112</v>
      </c>
    </row>
    <row r="100" ht="14.25" customHeight="1">
      <c r="A100" s="150" t="s">
        <v>1110</v>
      </c>
      <c r="B100" s="10" t="s">
        <v>1042</v>
      </c>
      <c r="C100" s="10" t="s">
        <v>1113</v>
      </c>
    </row>
    <row r="101" ht="14.25" customHeight="1">
      <c r="A101" s="150" t="s">
        <v>1114</v>
      </c>
      <c r="B101" s="10" t="s">
        <v>1042</v>
      </c>
      <c r="C101" s="10" t="s">
        <v>1115</v>
      </c>
    </row>
    <row r="102" ht="14.25" customHeight="1">
      <c r="A102" s="150" t="s">
        <v>1116</v>
      </c>
      <c r="B102" s="10" t="s">
        <v>1042</v>
      </c>
      <c r="C102" s="10" t="s">
        <v>1117</v>
      </c>
    </row>
    <row r="103" ht="14.25" customHeight="1">
      <c r="A103" s="150" t="s">
        <v>1118</v>
      </c>
      <c r="B103" s="10" t="s">
        <v>1042</v>
      </c>
      <c r="C103" s="10" t="s">
        <v>1119</v>
      </c>
    </row>
    <row r="104" ht="14.25" customHeight="1">
      <c r="A104" s="150" t="s">
        <v>1120</v>
      </c>
      <c r="B104" s="10" t="s">
        <v>941</v>
      </c>
      <c r="C104" s="10" t="s">
        <v>1121</v>
      </c>
    </row>
    <row r="105" ht="14.25" customHeight="1">
      <c r="A105" s="149" t="s">
        <v>1120</v>
      </c>
      <c r="B105" s="10" t="s">
        <v>1042</v>
      </c>
      <c r="C105" s="10" t="s">
        <v>1122</v>
      </c>
    </row>
    <row r="106" ht="14.25" customHeight="1">
      <c r="A106" s="150" t="s">
        <v>1123</v>
      </c>
      <c r="B106" s="10" t="s">
        <v>1042</v>
      </c>
      <c r="C106" s="10" t="s">
        <v>1124</v>
      </c>
    </row>
    <row r="107" ht="14.25" customHeight="1">
      <c r="A107" s="149" t="s">
        <v>1125</v>
      </c>
      <c r="B107" s="10" t="s">
        <v>1042</v>
      </c>
      <c r="C107" s="10" t="s">
        <v>1126</v>
      </c>
    </row>
    <row r="108" ht="14.25" customHeight="1">
      <c r="A108" s="150" t="s">
        <v>1127</v>
      </c>
      <c r="B108" s="10" t="s">
        <v>1042</v>
      </c>
      <c r="C108" s="10" t="s">
        <v>1128</v>
      </c>
    </row>
    <row r="109" ht="14.25" customHeight="1">
      <c r="A109" s="149" t="s">
        <v>1129</v>
      </c>
      <c r="B109" s="10" t="s">
        <v>1042</v>
      </c>
      <c r="C109" s="10" t="s">
        <v>1130</v>
      </c>
    </row>
    <row r="110" ht="14.25" customHeight="1">
      <c r="A110" s="150" t="s">
        <v>1131</v>
      </c>
      <c r="B110" s="10" t="s">
        <v>1042</v>
      </c>
      <c r="C110" s="10" t="s">
        <v>1132</v>
      </c>
    </row>
  </sheetData>
  <printOptions/>
  <pageMargins bottom="0.75" footer="0.0" header="0.0" left="0.7" right="0.7" top="0.75"/>
  <pageSetup orientation="portrait"/>
  <drawing r:id="rId1"/>
</worksheet>
</file>

<file path=docProps/app.xml><?xml version="1.0" encoding="utf-8"?>
<Properties xmlns="http://schemas.openxmlformats.org/officeDocument/2006/extended-properties" xmlns:vt="http://schemas.openxmlformats.org/officeDocument/2006/docPropsVTypes">
  <Manager/>
  <Company/>
  <ScaleCrop>false</ScaleCrop>
  <HeadingPairs>
    <vt:vector baseType="variant" size="4">
      <vt:variant>
        <vt:lpstr>Worksheets</vt:lpstr>
      </vt:variant>
      <vt:variant>
        <vt:i4>8</vt:i4>
      </vt:variant>
      <vt:variant>
        <vt:lpstr>Named Ranges</vt:lpstr>
      </vt:variant>
      <vt:variant>
        <vt:i4>6</vt:i4>
      </vt:variant>
    </vt:vector>
  </HeadingPairs>
  <TitlesOfParts>
    <vt:vector baseType="lpstr" size="14">
      <vt:lpstr>DevAddr Search</vt:lpstr>
      <vt:lpstr>Master</vt:lpstr>
      <vt:lpstr>Type 0 NetIDs</vt:lpstr>
      <vt:lpstr>Type 3 NetIDs</vt:lpstr>
      <vt:lpstr>Type 6 NetIDs</vt:lpstr>
      <vt:lpstr>Type 7 NetIDs</vt:lpstr>
      <vt:lpstr>NetID-DevAddr formats</vt:lpstr>
      <vt:lpstr>Document history</vt:lpstr>
      <vt:lpstr>__netid</vt:lpstr>
      <vt:lpstr>__prefix</vt:lpstr>
      <vt:lpstr>__range</vt:lpstr>
      <vt:lpstr>__testnetid</vt:lpstr>
      <vt:lpstr>'Type 0 NetIDs'!OLE_LINK1</vt:lpstr>
      <vt:lpstr>'Type 3 NetIDs'!OLE_LINK1</vt:lpstr>
    </vt:vector>
  </TitlesOfParts>
  <LinksUpToDate>false</LinksUpToDate>
  <SharedDoc>false</SharedDoc>
  <HyperlinkBase/>
  <HyperlinksChanged>false</HyperlinksChanged>
  <Application>Microsoft Excel</Application>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category/>
  <cp:contentStatus/>
  <dcterms:created xsi:type="dcterms:W3CDTF">2015-05-07T08:38:30Z</dcterms:created>
  <dc:creator>Nicolas Sornin</dc:creator>
  <dc:description/>
  <cp:keywords/>
  <cp:lastModifiedBy>AMS</cp:lastModifiedBy>
  <dcterms:modified xsi:type="dcterms:W3CDTF">2022-04-27T23:40:24Z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0x010100AF0EC79D74B6864DB138EC3211C63DDC</vt:lpwstr>
  </property>
</Properties>
</file>